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CCBCEE83-AD3B-4100-9F1E-52743D47729A}" xr6:coauthVersionLast="47" xr6:coauthVersionMax="47" xr10:uidLastSave="{00000000-0000-0000-0000-000000000000}"/>
  <bookViews>
    <workbookView xWindow="-108" yWindow="-108" windowWidth="23256" windowHeight="12720" xr2:uid="{540215AA-2354-4A6C-B70F-126C6BAD1574}"/>
  </bookViews>
  <sheets>
    <sheet name="6" sheetId="1" r:id="rId1"/>
  </sheets>
  <externalReferences>
    <externalReference r:id="rId2"/>
  </externalReferences>
  <definedNames>
    <definedName name="newbasicPB4">[1]Sheet1!$T$4:$T$37</definedName>
    <definedName name="oldbasicPB4">[1]Sheet1!$S$4:$S$37</definedName>
    <definedName name="_xlnm.Print_Area" localSheetId="0">'6'!$J$1:$N$43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2" i="1" l="1"/>
  <c r="D98" i="1"/>
  <c r="D104" i="1" s="1"/>
  <c r="E60" i="1"/>
  <c r="H49" i="1"/>
  <c r="L48" i="1"/>
  <c r="M34" i="1"/>
  <c r="M33" i="1"/>
  <c r="H31" i="1"/>
  <c r="E31" i="1"/>
  <c r="M28" i="1"/>
  <c r="F28" i="1"/>
  <c r="F27" i="1"/>
  <c r="D27" i="1"/>
  <c r="F26" i="1"/>
  <c r="D26" i="1"/>
  <c r="G22" i="1"/>
  <c r="E22" i="1"/>
  <c r="G21" i="1"/>
  <c r="G20" i="1"/>
  <c r="H23" i="1" s="1"/>
  <c r="G18" i="1"/>
  <c r="G17" i="1"/>
  <c r="H18" i="1" s="1"/>
  <c r="E35" i="1" s="1"/>
  <c r="H13" i="1"/>
  <c r="M8" i="1"/>
  <c r="L8" i="1"/>
  <c r="G4" i="1" s="1"/>
  <c r="G7" i="1" s="1"/>
  <c r="G9" i="1" s="1"/>
  <c r="H10" i="1" s="1"/>
  <c r="G8" i="1"/>
  <c r="G6" i="1"/>
  <c r="I2" i="1"/>
  <c r="A31" i="1" s="1"/>
  <c r="H24" i="1" l="1"/>
  <c r="E32" i="1" s="1"/>
  <c r="H32" i="1" s="1"/>
  <c r="L47" i="1"/>
  <c r="M48" i="1" s="1"/>
  <c r="M49" i="1" s="1"/>
  <c r="N53" i="1"/>
  <c r="N54" i="1" s="1"/>
  <c r="N55" i="1" s="1"/>
  <c r="N56" i="1" s="1"/>
  <c r="G35" i="1"/>
  <c r="M50" i="1" l="1"/>
  <c r="M51" i="1" s="1"/>
  <c r="G37" i="1"/>
  <c r="E34" i="1"/>
  <c r="M35" i="1" l="1"/>
  <c r="M36" i="1" s="1"/>
  <c r="G34" i="1"/>
  <c r="G36" i="1" s="1"/>
  <c r="H37" i="1" s="1"/>
  <c r="M52" i="1"/>
  <c r="H38" i="1" l="1"/>
  <c r="H39" i="1" s="1"/>
  <c r="H40" i="1" l="1"/>
  <c r="H41" i="1" s="1"/>
  <c r="E59" i="1" l="1"/>
  <c r="E63" i="1" l="1"/>
  <c r="H60" i="1" s="1"/>
  <c r="E62" i="1"/>
  <c r="H61" i="1" l="1"/>
  <c r="H62" i="1" s="1"/>
  <c r="H65" i="1" l="1"/>
  <c r="K63" i="1" l="1"/>
  <c r="K62" i="1"/>
  <c r="H42" i="1"/>
  <c r="H44" i="1" s="1"/>
  <c r="H50" i="1" s="1"/>
  <c r="B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A4AF401C-1212-4277-835E-0664C310081D}">
      <text>
        <r>
          <rPr>
            <b/>
            <sz val="8"/>
            <color indexed="81"/>
            <rFont val="Tahoma"/>
            <family val="2"/>
          </rPr>
          <t>RATHORE:</t>
        </r>
        <r>
          <rPr>
            <sz val="8"/>
            <color indexed="81"/>
            <rFont val="Tahoma"/>
            <family val="2"/>
          </rPr>
          <t xml:space="preserve">
</t>
        </r>
      </text>
    </comment>
    <comment ref="C46" authorId="0" shapeId="0" xr:uid="{DE8072DD-F951-4038-907A-DBF7010E166B}">
      <text>
        <r>
          <rPr>
            <b/>
            <sz val="8"/>
            <color indexed="81"/>
            <rFont val="Tahoma"/>
            <family val="2"/>
          </rPr>
          <t>RATHORE:</t>
        </r>
        <r>
          <rPr>
            <sz val="8"/>
            <color indexed="81"/>
            <rFont val="Tahoma"/>
            <family val="2"/>
          </rPr>
          <t xml:space="preserve">
</t>
        </r>
      </text>
    </comment>
    <comment ref="B50" authorId="0" shapeId="0" xr:uid="{E4499458-0439-4760-ABCA-327B1AA83729}">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<sst xmlns="http://schemas.openxmlformats.org/spreadsheetml/2006/main" count="225" uniqueCount="214">
  <si>
    <t>Dr. V.K. Singhania's Book</t>
  </si>
  <si>
    <t xml:space="preserve">A S S E S S M E N T   Y E A R  :  2 0 2 2 - 2 3 </t>
  </si>
  <si>
    <t xml:space="preserve">Case-6  (Salary, Sale of Personal Computer, Jewellery) </t>
  </si>
  <si>
    <t>Exempted</t>
  </si>
  <si>
    <t>Filing Date</t>
  </si>
  <si>
    <t>67th Edition:  August-2022</t>
  </si>
  <si>
    <t>Case Study-6</t>
  </si>
  <si>
    <t>Pg 552</t>
  </si>
  <si>
    <t>Naresh Kumar Malhotra</t>
  </si>
  <si>
    <r>
      <t xml:space="preserve">SALARIES </t>
    </r>
    <r>
      <rPr>
        <sz val="10"/>
        <color theme="1"/>
        <rFont val="Arial"/>
        <family val="2"/>
      </rPr>
      <t>U/S 15-17</t>
    </r>
  </si>
  <si>
    <t>shorturl.at/ksBTV</t>
  </si>
  <si>
    <t>Amount (Rs.)</t>
  </si>
  <si>
    <t xml:space="preserve">Salary </t>
  </si>
  <si>
    <t xml:space="preserve">Due date </t>
  </si>
  <si>
    <t>Sec 17(1)</t>
  </si>
  <si>
    <t>Basic Salary and Allowances</t>
  </si>
  <si>
    <t>(i)</t>
  </si>
  <si>
    <t xml:space="preserve">Travelling  Allowance </t>
  </si>
  <si>
    <t>Sec 17(2)</t>
  </si>
  <si>
    <t xml:space="preserve">Value of Perquisites </t>
  </si>
  <si>
    <t>House Rent Allowance</t>
  </si>
  <si>
    <t>Calculations</t>
  </si>
  <si>
    <t>Sec 17(3)</t>
  </si>
  <si>
    <t xml:space="preserve">Profit in lieu of Salary </t>
  </si>
  <si>
    <t>Entertainment Allowance</t>
  </si>
  <si>
    <t xml:space="preserve">Gross Salary </t>
  </si>
  <si>
    <t>Late Fees</t>
  </si>
  <si>
    <t>Sec 10</t>
  </si>
  <si>
    <r>
      <t>Less Exempt Allowances (27690 + 31000)</t>
    </r>
    <r>
      <rPr>
        <sz val="9"/>
        <color rgb="FFC00000"/>
        <rFont val="Arial"/>
        <family val="2"/>
      </rPr>
      <t xml:space="preserve"> </t>
    </r>
  </si>
  <si>
    <t>Aug-Dec 22</t>
  </si>
  <si>
    <t xml:space="preserve">Net Salary </t>
  </si>
  <si>
    <t xml:space="preserve">Profit in Lieu of salary (Taxable) </t>
  </si>
  <si>
    <t>Sec 16(ia)</t>
  </si>
  <si>
    <r>
      <t xml:space="preserve">Less Standard  Deduction </t>
    </r>
    <r>
      <rPr>
        <sz val="9"/>
        <color rgb="FFC00000"/>
        <rFont val="Arial"/>
        <family val="2"/>
      </rPr>
      <t xml:space="preserve">(No Entertainment Ded-Private) </t>
    </r>
  </si>
  <si>
    <t xml:space="preserve"> (Compensation, Unrecog PF, Excess Contribution/Intt to RPF) </t>
  </si>
  <si>
    <r>
      <t xml:space="preserve">HOUSE PROPERTY </t>
    </r>
    <r>
      <rPr>
        <sz val="10"/>
        <color theme="1"/>
        <rFont val="Arial"/>
        <family val="2"/>
      </rPr>
      <t>U/S 22-27</t>
    </r>
  </si>
  <si>
    <t xml:space="preserve">Annual Value </t>
  </si>
  <si>
    <t>LESS: Deduction</t>
  </si>
  <si>
    <t>Sale of Personal Computer  on 10-09-21</t>
  </si>
  <si>
    <r>
      <t xml:space="preserve">CAPITAL GAINS </t>
    </r>
    <r>
      <rPr>
        <sz val="10"/>
        <color theme="1"/>
        <rFont val="Arial"/>
        <family val="2"/>
      </rPr>
      <t>U/S 45 - 55</t>
    </r>
  </si>
  <si>
    <t>Purchased during FY 2018-19</t>
  </si>
  <si>
    <t>SHORT TERM CAPITAL GAIN</t>
  </si>
  <si>
    <r>
      <t xml:space="preserve">Schedule-Capital Gains-LTCG   </t>
    </r>
    <r>
      <rPr>
        <b/>
        <sz val="9"/>
        <color rgb="FFC00000"/>
        <rFont val="Arial"/>
        <family val="2"/>
      </rPr>
      <t xml:space="preserve"> B9(a)(ii) </t>
    </r>
  </si>
  <si>
    <r>
      <t xml:space="preserve">LONG TERM CAPITAL GAIN </t>
    </r>
    <r>
      <rPr>
        <sz val="9"/>
        <color theme="7" tint="-0.249977111117893"/>
        <rFont val="Arial"/>
        <family val="2"/>
      </rPr>
      <t xml:space="preserve"> (Personal Computer-Not Capital asset) </t>
    </r>
  </si>
  <si>
    <t>Sale of Personal Gold  on 10-04-21</t>
  </si>
  <si>
    <t xml:space="preserve">Sale Consideration  (Jewellery) </t>
  </si>
  <si>
    <t>Acquisition Cost (FY 2003-04)</t>
  </si>
  <si>
    <t>CII = 317</t>
  </si>
  <si>
    <t xml:space="preserve">Less Indexed Acq Cost </t>
  </si>
  <si>
    <t xml:space="preserve">(300000 * 317 / 109) </t>
  </si>
  <si>
    <t>Cost Inflation Index:  FY 2003-04 = 109 &amp; FY 2021-22 = 317</t>
  </si>
  <si>
    <r>
      <t xml:space="preserve">OTHER SOURCES </t>
    </r>
    <r>
      <rPr>
        <sz val="10"/>
        <color theme="1"/>
        <rFont val="Arial"/>
        <family val="2"/>
      </rPr>
      <t>U/S 56-59</t>
    </r>
  </si>
  <si>
    <t xml:space="preserve">Saving Bank Interest </t>
  </si>
  <si>
    <r>
      <t xml:space="preserve">Bank Fixed Deposit Interest </t>
    </r>
    <r>
      <rPr>
        <sz val="9"/>
        <color rgb="FF0000FF"/>
        <rFont val="Arial"/>
        <family val="2"/>
      </rPr>
      <t xml:space="preserve">(180000 * 100 / 90) </t>
    </r>
  </si>
  <si>
    <t>Bank FDR Intt (Net of TDS @ 10%)</t>
  </si>
  <si>
    <t>TDS 20000</t>
  </si>
  <si>
    <t xml:space="preserve">Dividend </t>
  </si>
  <si>
    <t>Dividend form PNB Mutual Fund</t>
  </si>
  <si>
    <t>No TDS</t>
  </si>
  <si>
    <t>Gift from Non-Relative not exceeding Rs. 50000</t>
  </si>
  <si>
    <t>Gift in Cash from Friend</t>
  </si>
  <si>
    <t>GROSS TOTAL INCOME</t>
  </si>
  <si>
    <t xml:space="preserve">LESS: DEDUCTIONS UNDER CHAPTER VI-A </t>
  </si>
  <si>
    <t>Recognised Prov Fund</t>
  </si>
  <si>
    <t xml:space="preserve">Section 80C </t>
  </si>
  <si>
    <t>Public Prov Fund</t>
  </si>
  <si>
    <t>Max 150000</t>
  </si>
  <si>
    <t>Cash deposited in Sukanya Samridhi Yojana</t>
  </si>
  <si>
    <t xml:space="preserve">Daughter </t>
  </si>
  <si>
    <t>Sukanya Samridhi Yojana</t>
  </si>
  <si>
    <r>
      <t xml:space="preserve">Sec  80CCD(1) </t>
    </r>
    <r>
      <rPr>
        <sz val="9"/>
        <color theme="1"/>
        <rFont val="Arial"/>
        <family val="2"/>
      </rPr>
      <t>NPS</t>
    </r>
  </si>
  <si>
    <t>New Pension Scheme</t>
  </si>
  <si>
    <r>
      <t xml:space="preserve">Sec  80CCD(1B) </t>
    </r>
    <r>
      <rPr>
        <sz val="9"/>
        <color theme="1"/>
        <rFont val="Arial"/>
        <family val="2"/>
      </rPr>
      <t>New Pension Scheme  Max 50000</t>
    </r>
  </si>
  <si>
    <t>Sec 80TTB</t>
  </si>
  <si>
    <t>SB / FDR Intt</t>
  </si>
  <si>
    <t xml:space="preserve">TOTAL  INCOME </t>
  </si>
  <si>
    <t>Rounding Off u/s 288A</t>
  </si>
  <si>
    <t xml:space="preserve">Income tax </t>
  </si>
  <si>
    <t xml:space="preserve">TAX ON TOTAL INCOME </t>
  </si>
  <si>
    <t xml:space="preserve">INCOME  </t>
  </si>
  <si>
    <t>RATE</t>
  </si>
  <si>
    <t>TAX</t>
  </si>
  <si>
    <t>300,000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</si>
  <si>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</si>
  <si>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</si>
  <si>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</si>
  <si>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</si>
  <si>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</si>
  <si>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</si>
  <si>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</si>
  <si>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</si>
  <si>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</si>
  <si>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</si>
  <si>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Mkt value</t>
  </si>
  <si>
    <t xml:space="preserve">ADD : HEALTH &amp; EDUCATION CESS (4 % on Income Tax + Surcharge) </t>
  </si>
  <si>
    <t>Jewellery (1984-85)</t>
  </si>
  <si>
    <r>
      <t>TOTAL TAX PAYABLE</t>
    </r>
    <r>
      <rPr>
        <sz val="10"/>
        <color theme="1"/>
        <rFont val="Arial"/>
        <family val="2"/>
      </rPr>
      <t xml:space="preserve"> (including Surcharge &amp; Cesses) </t>
    </r>
  </si>
  <si>
    <t xml:space="preserve">Saving Bank A/c </t>
  </si>
  <si>
    <t>ADD : INTEREST U/S 234A</t>
  </si>
  <si>
    <t>Interest till the Month of making Video i.e Oct-2022</t>
  </si>
  <si>
    <t>Fixed Deposits</t>
  </si>
  <si>
    <t xml:space="preserve">ADD : Late Fees U/S 234F </t>
  </si>
  <si>
    <t>Aug-Dec 2022</t>
  </si>
  <si>
    <t>TOTAL TAX AND INTEREST PAYABLE</t>
  </si>
  <si>
    <t xml:space="preserve">TAX PAID U/S 199 : </t>
  </si>
  <si>
    <t xml:space="preserve">Advance Tax Paid  U/S 210 </t>
  </si>
  <si>
    <t>TDS to be deducted  by the Employer</t>
  </si>
  <si>
    <t xml:space="preserve">T. D. S.  U/S 192 </t>
  </si>
  <si>
    <t>Employer</t>
  </si>
  <si>
    <t xml:space="preserve">Salary after Std Deduction </t>
  </si>
  <si>
    <t xml:space="preserve">T. D. S.  U/S 194A </t>
  </si>
  <si>
    <t>SBI</t>
  </si>
  <si>
    <t>Deds 80C_80CCD (1B)</t>
  </si>
  <si>
    <t xml:space="preserve">Income Tax </t>
  </si>
  <si>
    <t>Rounding Off u/s 288B</t>
  </si>
  <si>
    <t xml:space="preserve">Surcharge </t>
  </si>
  <si>
    <t xml:space="preserve">Tax Cals by Dr SB Rathore, Former Associate Professor of Commerce;  42 yrs Teaching Experience (Oct-77 to Dec-19) in Shyam Lal College (University of Delhi) </t>
  </si>
  <si>
    <t xml:space="preserve">HEC </t>
  </si>
  <si>
    <t>Website: www.taxclasses.in</t>
  </si>
  <si>
    <t xml:space="preserve">FaceBook: DrSB Rathore </t>
  </si>
  <si>
    <t>YouTube: Tax Doctor</t>
  </si>
  <si>
    <t xml:space="preserve">Long Term Capital Gain on sale  of Gold </t>
  </si>
  <si>
    <t>Transport Allowance</t>
  </si>
  <si>
    <t xml:space="preserve">Resi  to Office </t>
  </si>
  <si>
    <t xml:space="preserve">Sec 10(14) (ii) </t>
  </si>
  <si>
    <t>Handicapped @ 3200 pm</t>
  </si>
  <si>
    <t xml:space="preserve">Taxable </t>
  </si>
  <si>
    <t>Conveyance Allowance</t>
  </si>
  <si>
    <t xml:space="preserve">Local </t>
  </si>
  <si>
    <t xml:space="preserve">Sec 10(14) (i) </t>
  </si>
  <si>
    <t>Received</t>
  </si>
  <si>
    <t>Less Spent</t>
  </si>
  <si>
    <t xml:space="preserve">Diff Taxable </t>
  </si>
  <si>
    <t>Travelling Allowance</t>
  </si>
  <si>
    <t xml:space="preserve">Out of Station </t>
  </si>
  <si>
    <t xml:space="preserve">Section 234A: </t>
  </si>
  <si>
    <t>Part -B</t>
  </si>
  <si>
    <t>80C - 80GGC</t>
  </si>
  <si>
    <t>Total Tax, Surcharge &amp; Cess</t>
  </si>
  <si>
    <t>Interest</t>
  </si>
  <si>
    <t>Part -C</t>
  </si>
  <si>
    <t>80H - 80RRB</t>
  </si>
  <si>
    <t>Less TDS by the Employer, Bank</t>
  </si>
  <si>
    <t>Part- CA</t>
  </si>
  <si>
    <t>80TTA, 80TTB</t>
  </si>
  <si>
    <t>Less Advance tax paid by 31-03-2022</t>
  </si>
  <si>
    <t xml:space="preserve">Month </t>
  </si>
  <si>
    <t>Interest u/s 234A</t>
  </si>
  <si>
    <t>Part-D</t>
  </si>
  <si>
    <t>80U</t>
  </si>
  <si>
    <t xml:space="preserve">Nov </t>
  </si>
  <si>
    <t xml:space="preserve">Dec </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</si>
  <si>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</si>
  <si>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</si>
  <si>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</si>
  <si>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</si>
  <si>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</si>
  <si>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</si>
  <si>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</si>
  <si>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</si>
  <si>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</si>
  <si>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</si>
  <si>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</si>
  <si>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</si>
  <si>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</si>
  <si>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</si>
  <si>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</si>
  <si>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</si>
  <si>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</si>
  <si>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</si>
  <si>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</si>
  <si>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</si>
  <si>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</si>
  <si>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</si>
  <si>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</si>
  <si>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</si>
  <si>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</si>
  <si>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</si>
  <si>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</si>
  <si>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</si>
  <si>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</si>
  <si>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</si>
  <si>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</si>
  <si>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</si>
  <si>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</si>
  <si>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</si>
  <si>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</si>
  <si>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</si>
  <si>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</si>
  <si>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</si>
  <si>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</si>
  <si>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</si>
  <si>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</si>
  <si>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</si>
  <si>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</si>
  <si>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</si>
  <si>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</si>
  <si>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</si>
  <si>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</si>
  <si>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</si>
  <si>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</si>
  <si>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</si>
  <si>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</si>
  <si>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</si>
  <si>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 xml:space="preserve">Sec 10(14)(i) Conveyance </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</si>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</sst>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0"/>
      <name val="Arial"/>
      <family val="2"/>
    </font>
    <font>
      <b/>
      <sz val="8"/>
      <color rgb="FF2B0CE4"/>
      <name val="Arial"/>
      <family val="2"/>
    </font>
    <font>
      <sz val="11"/>
      <color theme="1"/>
      <name val="Arial"/>
      <family val="2"/>
    </font>
    <font>
      <sz val="10"/>
      <color rgb="FFC00000"/>
      <name val="Arial Narrow"/>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b/>
      <sz val="8"/>
      <color rgb="FF7030A0"/>
      <name val="Arial"/>
      <family val="2"/>
    </font>
    <font>
      <sz val="9"/>
      <color rgb="FF7030A0"/>
      <name val="Arial"/>
      <family val="2"/>
    </font>
    <font>
      <sz val="9"/>
      <name val="Arial"/>
      <family val="2"/>
    </font>
    <font>
      <sz val="10"/>
      <color rgb="FF7030A0"/>
      <name val="Arial"/>
      <family val="2"/>
    </font>
    <font>
      <b/>
      <sz val="9"/>
      <color rgb="FF0000FF"/>
      <name val="Arial"/>
      <family val="2"/>
    </font>
    <font>
      <b/>
      <sz val="9"/>
      <color rgb="FFC00000"/>
      <name val="Arial"/>
      <family val="2"/>
    </font>
    <font>
      <sz val="9"/>
      <color theme="7" tint="-0.249977111117893"/>
      <name val="Arial"/>
      <family val="2"/>
    </font>
    <font>
      <sz val="10"/>
      <color theme="5" tint="-0.249977111117893"/>
      <name val="Arial"/>
      <family val="2"/>
    </font>
    <font>
      <u/>
      <sz val="10"/>
      <color theme="10"/>
      <name val="Arial"/>
      <family val="2"/>
    </font>
    <font>
      <sz val="9"/>
      <color rgb="FFFF0000"/>
      <name val="Arial"/>
      <family val="2"/>
    </font>
    <font>
      <sz val="8"/>
      <color theme="1"/>
      <name val="Arial Narrow"/>
      <family val="2"/>
    </font>
    <font>
      <u/>
      <sz val="10"/>
      <color theme="1"/>
      <name val="Arial"/>
      <family val="2"/>
    </font>
    <font>
      <sz val="10"/>
      <color theme="3" tint="-0.249977111117893"/>
      <name val="Arial"/>
      <family val="2"/>
    </font>
    <font>
      <i/>
      <u/>
      <sz val="10"/>
      <color theme="1"/>
      <name val="Arial"/>
      <family val="2"/>
    </font>
    <font>
      <sz val="8"/>
      <color rgb="FF0000FF"/>
      <name val="Arial"/>
      <family val="2"/>
    </font>
    <font>
      <sz val="11"/>
      <color rgb="FF515656"/>
      <name val="Arial"/>
      <family val="2"/>
    </font>
    <font>
      <i/>
      <sz val="8"/>
      <color theme="1"/>
      <name val="Arial"/>
      <family val="2"/>
    </font>
    <font>
      <i/>
      <sz val="9"/>
      <color rgb="FFC00000"/>
      <name val="Arial"/>
      <family val="2"/>
    </font>
    <font>
      <b/>
      <sz val="10"/>
      <color rgb="FFC00000"/>
      <name val="Arial Narrow"/>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b/>
      <sz val="10"/>
      <name val="Arial"/>
      <family val="2"/>
    </font>
    <font>
      <b/>
      <sz val="9"/>
      <color theme="9" tint="-0.249977111117893"/>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29" fillId="0" borderId="0" applyNumberFormat="0" applyFill="0" applyBorder="0" applyAlignment="0" applyProtection="0"/>
  </cellStyleXfs>
  <cellXfs count="236">
    <xf numFmtId="0" fontId="0" fillId="0" borderId="0" xfId="0"/>
    <xf numFmtId="0" fontId="3" fillId="0" borderId="3" xfId="1" applyFont="1" applyBorder="1" applyAlignment="1">
      <alignment horizontal="center"/>
    </xf>
    <xf numFmtId="0" fontId="5" fillId="0" borderId="0" xfId="1" applyFont="1" applyAlignment="1">
      <alignment horizontal="center"/>
    </xf>
    <xf numFmtId="0" fontId="6" fillId="0" borderId="5" xfId="1" applyFont="1" applyBorder="1" applyAlignment="1">
      <alignment horizontal="center"/>
    </xf>
    <xf numFmtId="0" fontId="3" fillId="0" borderId="0" xfId="1" applyFont="1"/>
    <xf numFmtId="0" fontId="8" fillId="0" borderId="7" xfId="1" applyFont="1" applyBorder="1" applyAlignment="1">
      <alignment horizontal="center"/>
    </xf>
    <xf numFmtId="0" fontId="9" fillId="0" borderId="7" xfId="1" applyFont="1" applyBorder="1" applyAlignment="1">
      <alignment horizontal="center"/>
    </xf>
    <xf numFmtId="15" fontId="11" fillId="0" borderId="7" xfId="1" applyNumberFormat="1" applyFont="1" applyBorder="1" applyAlignment="1">
      <alignment horizontal="center"/>
    </xf>
    <xf numFmtId="1" fontId="12" fillId="2" borderId="8" xfId="1" applyNumberFormat="1" applyFont="1" applyFill="1" applyBorder="1" applyAlignment="1">
      <alignment horizontal="center" shrinkToFit="1"/>
    </xf>
    <xf numFmtId="0" fontId="9" fillId="0" borderId="0" xfId="1" applyFont="1" applyAlignment="1">
      <alignment horizontal="left"/>
    </xf>
    <xf numFmtId="0" fontId="5" fillId="0" borderId="0" xfId="1" applyFont="1"/>
    <xf numFmtId="15" fontId="6" fillId="0" borderId="9" xfId="1" applyNumberFormat="1" applyFont="1" applyBorder="1" applyAlignment="1">
      <alignment horizontal="center"/>
    </xf>
    <xf numFmtId="1" fontId="9" fillId="0" borderId="4" xfId="1" applyNumberFormat="1" applyFont="1" applyBorder="1" applyAlignment="1">
      <alignment shrinkToFit="1"/>
    </xf>
    <xf numFmtId="0" fontId="13" fillId="0" borderId="0" xfId="1" applyFont="1"/>
    <xf numFmtId="0" fontId="5" fillId="0" borderId="10" xfId="1" applyFont="1" applyBorder="1"/>
    <xf numFmtId="0" fontId="14" fillId="0" borderId="0" xfId="1" applyFont="1" applyAlignment="1">
      <alignment horizontal="center"/>
    </xf>
    <xf numFmtId="0" fontId="14" fillId="0" borderId="11" xfId="1" applyFont="1" applyBorder="1" applyAlignment="1">
      <alignment horizontal="center"/>
    </xf>
    <xf numFmtId="1" fontId="5" fillId="0" borderId="0" xfId="1" applyNumberFormat="1" applyFont="1"/>
    <xf numFmtId="3" fontId="5" fillId="0" borderId="0" xfId="1" applyNumberFormat="1" applyFont="1"/>
    <xf numFmtId="0" fontId="11" fillId="0" borderId="9" xfId="1" applyFont="1" applyBorder="1" applyAlignment="1">
      <alignment horizontal="center"/>
    </xf>
    <xf numFmtId="0" fontId="9" fillId="0" borderId="4" xfId="1" applyFont="1" applyBorder="1" applyAlignment="1">
      <alignment shrinkToFit="1"/>
    </xf>
    <xf numFmtId="0" fontId="9" fillId="0" borderId="0" xfId="1" applyFont="1"/>
    <xf numFmtId="0" fontId="15" fillId="0" borderId="0" xfId="1" applyFont="1" applyAlignment="1">
      <alignment horizontal="left"/>
    </xf>
    <xf numFmtId="1" fontId="5" fillId="3" borderId="10" xfId="1" applyNumberFormat="1" applyFont="1" applyFill="1" applyBorder="1"/>
    <xf numFmtId="1" fontId="16" fillId="0" borderId="0" xfId="1" applyNumberFormat="1" applyFont="1"/>
    <xf numFmtId="1" fontId="16" fillId="0" borderId="11" xfId="1" applyNumberFormat="1" applyFont="1" applyBorder="1"/>
    <xf numFmtId="15" fontId="11" fillId="0" borderId="9" xfId="1" applyNumberFormat="1" applyFont="1" applyBorder="1" applyAlignment="1">
      <alignment horizontal="center"/>
    </xf>
    <xf numFmtId="0" fontId="9" fillId="0" borderId="9" xfId="1" applyFont="1" applyBorder="1" applyAlignment="1">
      <alignment horizontal="center"/>
    </xf>
    <xf numFmtId="1" fontId="5" fillId="3" borderId="12" xfId="1" applyNumberFormat="1" applyFont="1" applyFill="1" applyBorder="1"/>
    <xf numFmtId="0" fontId="5" fillId="0" borderId="0" xfId="1" applyFont="1" applyAlignment="1">
      <alignment horizontal="right"/>
    </xf>
    <xf numFmtId="17" fontId="15" fillId="0" borderId="13" xfId="1" applyNumberFormat="1" applyFont="1" applyBorder="1" applyAlignment="1">
      <alignment horizontal="center"/>
    </xf>
    <xf numFmtId="0" fontId="17" fillId="0" borderId="0" xfId="1" applyFont="1" applyAlignment="1">
      <alignment horizontal="right"/>
    </xf>
    <xf numFmtId="1" fontId="5" fillId="0" borderId="14" xfId="1" applyNumberFormat="1" applyFont="1" applyBorder="1"/>
    <xf numFmtId="0" fontId="18" fillId="4" borderId="5" xfId="1" applyFont="1" applyFill="1" applyBorder="1" applyAlignment="1">
      <alignment horizontal="center"/>
    </xf>
    <xf numFmtId="0" fontId="19" fillId="0" borderId="0" xfId="1" applyFont="1"/>
    <xf numFmtId="0" fontId="20" fillId="0" borderId="15" xfId="1" applyFont="1" applyBorder="1" applyAlignment="1">
      <alignment horizontal="right" vertical="center"/>
    </xf>
    <xf numFmtId="17" fontId="21" fillId="0" borderId="9" xfId="1" applyNumberFormat="1" applyFont="1" applyBorder="1" applyAlignment="1">
      <alignment horizontal="center"/>
    </xf>
    <xf numFmtId="1" fontId="5" fillId="0" borderId="10" xfId="1" applyNumberFormat="1" applyFont="1" applyBorder="1"/>
    <xf numFmtId="0" fontId="22" fillId="0" borderId="13" xfId="1" applyFont="1" applyBorder="1" applyAlignment="1">
      <alignment horizontal="center"/>
    </xf>
    <xf numFmtId="0" fontId="15" fillId="0" borderId="0" xfId="1" applyFont="1"/>
    <xf numFmtId="0" fontId="6" fillId="0" borderId="0" xfId="1" applyFont="1" applyAlignment="1">
      <alignment vertical="top"/>
    </xf>
    <xf numFmtId="0" fontId="8" fillId="0" borderId="0" xfId="1" applyFont="1"/>
    <xf numFmtId="0" fontId="23" fillId="0" borderId="0" xfId="1" applyFont="1" applyAlignment="1">
      <alignment horizontal="left"/>
    </xf>
    <xf numFmtId="0" fontId="5" fillId="0" borderId="0" xfId="1" applyFont="1" applyAlignment="1">
      <alignment horizontal="left"/>
    </xf>
    <xf numFmtId="0" fontId="5" fillId="5" borderId="0" xfId="1" applyFont="1" applyFill="1" applyAlignment="1">
      <alignment horizontal="right"/>
    </xf>
    <xf numFmtId="1" fontId="16" fillId="0" borderId="16" xfId="1" applyNumberFormat="1" applyFont="1" applyBorder="1"/>
    <xf numFmtId="0" fontId="5" fillId="5" borderId="12" xfId="1" applyFont="1" applyFill="1" applyBorder="1"/>
    <xf numFmtId="0" fontId="24" fillId="0" borderId="0" xfId="1" applyFont="1"/>
    <xf numFmtId="0" fontId="28" fillId="0" borderId="0" xfId="1" applyFont="1"/>
    <xf numFmtId="0" fontId="28" fillId="6" borderId="4" xfId="1" applyFont="1" applyFill="1" applyBorder="1"/>
    <xf numFmtId="0" fontId="5" fillId="6" borderId="0" xfId="1" applyFont="1" applyFill="1"/>
    <xf numFmtId="3" fontId="5" fillId="6" borderId="0" xfId="1" applyNumberFormat="1" applyFont="1" applyFill="1"/>
    <xf numFmtId="0" fontId="5" fillId="6" borderId="11" xfId="1" applyFont="1" applyFill="1" applyBorder="1"/>
    <xf numFmtId="15" fontId="6" fillId="0" borderId="0" xfId="1" applyNumberFormat="1" applyFont="1" applyAlignment="1">
      <alignment horizontal="center"/>
    </xf>
    <xf numFmtId="0" fontId="15" fillId="0" borderId="0" xfId="1" applyFont="1" applyAlignment="1">
      <alignment horizontal="left" indent="1"/>
    </xf>
    <xf numFmtId="0" fontId="6" fillId="0" borderId="0" xfId="1" applyFont="1" applyAlignment="1">
      <alignment horizontal="center"/>
    </xf>
    <xf numFmtId="0" fontId="19" fillId="0" borderId="0" xfId="1" applyFont="1" applyAlignment="1">
      <alignment horizontal="left" indent="1"/>
    </xf>
    <xf numFmtId="0" fontId="6" fillId="6" borderId="4" xfId="1" applyFont="1" applyFill="1" applyBorder="1" applyAlignment="1">
      <alignment vertical="top"/>
    </xf>
    <xf numFmtId="0" fontId="29" fillId="6" borderId="6" xfId="2" applyFill="1" applyBorder="1"/>
    <xf numFmtId="0" fontId="30" fillId="6" borderId="7" xfId="1" applyFont="1" applyFill="1" applyBorder="1"/>
    <xf numFmtId="0" fontId="30" fillId="6" borderId="7" xfId="1" applyFont="1" applyFill="1" applyBorder="1" applyAlignment="1">
      <alignment horizontal="center"/>
    </xf>
    <xf numFmtId="0" fontId="5" fillId="6" borderId="8" xfId="1" applyFont="1" applyFill="1" applyBorder="1"/>
    <xf numFmtId="0" fontId="31" fillId="0" borderId="0" xfId="1" applyFont="1" applyAlignment="1">
      <alignment horizontal="center"/>
    </xf>
    <xf numFmtId="0" fontId="5" fillId="5" borderId="0" xfId="1" applyFont="1" applyFill="1"/>
    <xf numFmtId="1" fontId="5" fillId="5" borderId="0" xfId="1" applyNumberFormat="1" applyFont="1" applyFill="1"/>
    <xf numFmtId="0" fontId="10" fillId="0" borderId="0" xfId="1" applyFont="1" applyAlignment="1">
      <alignment horizontal="center"/>
    </xf>
    <xf numFmtId="14" fontId="12" fillId="0" borderId="0" xfId="1" applyNumberFormat="1" applyFont="1" applyAlignment="1">
      <alignment horizontal="center"/>
    </xf>
    <xf numFmtId="14" fontId="15" fillId="0" borderId="0" xfId="1" applyNumberFormat="1" applyFont="1" applyAlignment="1">
      <alignment horizontal="center"/>
    </xf>
    <xf numFmtId="0" fontId="6" fillId="0" borderId="0" xfId="1" applyFont="1"/>
    <xf numFmtId="0" fontId="17" fillId="0" borderId="0" xfId="1" applyFont="1" applyAlignment="1">
      <alignment horizontal="center"/>
    </xf>
    <xf numFmtId="1" fontId="5" fillId="5" borderId="12" xfId="1" applyNumberFormat="1" applyFont="1" applyFill="1" applyBorder="1"/>
    <xf numFmtId="1" fontId="16" fillId="0" borderId="17" xfId="1" applyNumberFormat="1" applyFont="1" applyBorder="1"/>
    <xf numFmtId="1" fontId="20" fillId="0" borderId="11" xfId="1" applyNumberFormat="1" applyFont="1" applyBorder="1"/>
    <xf numFmtId="0" fontId="32" fillId="0" borderId="0" xfId="1" applyFont="1"/>
    <xf numFmtId="0" fontId="33" fillId="0" borderId="0" xfId="1" applyFont="1"/>
    <xf numFmtId="0" fontId="34" fillId="0" borderId="0" xfId="1" applyFont="1"/>
    <xf numFmtId="0" fontId="35" fillId="0" borderId="0" xfId="1" applyFont="1" applyAlignment="1">
      <alignment horizontal="center" vertical="top"/>
    </xf>
    <xf numFmtId="0" fontId="19" fillId="0" borderId="0" xfId="1" applyFont="1" applyAlignment="1">
      <alignment horizontal="center"/>
    </xf>
    <xf numFmtId="0" fontId="15" fillId="0" borderId="18" xfId="1" applyFont="1" applyBorder="1"/>
    <xf numFmtId="0" fontId="10" fillId="0" borderId="15" xfId="1" applyFont="1" applyBorder="1" applyAlignment="1">
      <alignment horizontal="right" vertical="top"/>
    </xf>
    <xf numFmtId="0" fontId="15" fillId="0" borderId="0" xfId="1" applyFont="1" applyAlignment="1">
      <alignment horizontal="center"/>
    </xf>
    <xf numFmtId="0" fontId="16" fillId="0" borderId="0" xfId="1" applyFont="1"/>
    <xf numFmtId="0" fontId="25" fillId="0" borderId="0" xfId="1" applyFont="1" applyAlignment="1">
      <alignment horizontal="center" vertical="top"/>
    </xf>
    <xf numFmtId="0" fontId="25" fillId="0" borderId="4" xfId="1" applyFont="1" applyBorder="1" applyAlignment="1">
      <alignment horizontal="center"/>
    </xf>
    <xf numFmtId="1" fontId="6" fillId="0" borderId="0" xfId="1" applyNumberFormat="1" applyFont="1" applyAlignment="1">
      <alignment horizontal="center"/>
    </xf>
    <xf numFmtId="0" fontId="36" fillId="0" borderId="0" xfId="1" applyFont="1"/>
    <xf numFmtId="0" fontId="16" fillId="0" borderId="0" xfId="1" applyFont="1" applyAlignment="1">
      <alignment vertical="center"/>
    </xf>
    <xf numFmtId="1" fontId="31" fillId="0" borderId="0" xfId="1" applyNumberFormat="1" applyFont="1" applyAlignment="1">
      <alignment horizontal="left"/>
    </xf>
    <xf numFmtId="0" fontId="31" fillId="0" borderId="0" xfId="1" applyFont="1" applyAlignment="1">
      <alignment horizontal="left"/>
    </xf>
    <xf numFmtId="0" fontId="9" fillId="0" borderId="0" xfId="1" applyFont="1" applyAlignment="1">
      <alignment horizontal="right"/>
    </xf>
    <xf numFmtId="1" fontId="16" fillId="4" borderId="19" xfId="1" applyNumberFormat="1" applyFont="1" applyFill="1" applyBorder="1"/>
    <xf numFmtId="1" fontId="16" fillId="4" borderId="20" xfId="1" applyNumberFormat="1" applyFont="1" applyFill="1" applyBorder="1"/>
    <xf numFmtId="0" fontId="8" fillId="0" borderId="0" xfId="1" applyFont="1" applyAlignment="1">
      <alignment horizontal="right"/>
    </xf>
    <xf numFmtId="0" fontId="8" fillId="0" borderId="0" xfId="1" applyFont="1" applyAlignment="1">
      <alignment horizontal="center"/>
    </xf>
    <xf numFmtId="0" fontId="15" fillId="0" borderId="16" xfId="1" applyFont="1" applyBorder="1"/>
    <xf numFmtId="0" fontId="15" fillId="0" borderId="11" xfId="1" applyFont="1" applyBorder="1"/>
    <xf numFmtId="0" fontId="5" fillId="0" borderId="0" xfId="1" applyFont="1" applyAlignment="1">
      <alignment horizontal="left" indent="1"/>
    </xf>
    <xf numFmtId="9" fontId="5" fillId="0" borderId="0" xfId="1" applyNumberFormat="1" applyFont="1" applyAlignment="1">
      <alignment horizontal="center"/>
    </xf>
    <xf numFmtId="0" fontId="9" fillId="0" borderId="0" xfId="1" applyFont="1" applyAlignment="1">
      <alignment shrinkToFit="1"/>
    </xf>
    <xf numFmtId="0" fontId="37" fillId="0" borderId="0" xfId="1" applyFont="1" applyAlignment="1">
      <alignment horizontal="right"/>
    </xf>
    <xf numFmtId="0" fontId="25" fillId="0" borderId="0" xfId="1" applyFont="1" applyAlignment="1">
      <alignment horizontal="center"/>
    </xf>
    <xf numFmtId="9" fontId="15" fillId="0" borderId="0" xfId="1" applyNumberFormat="1" applyFont="1" applyAlignment="1">
      <alignment horizontal="center"/>
    </xf>
    <xf numFmtId="0" fontId="5" fillId="0" borderId="16" xfId="1" applyFont="1" applyBorder="1"/>
    <xf numFmtId="0" fontId="5" fillId="0" borderId="11" xfId="1" applyFont="1" applyBorder="1"/>
    <xf numFmtId="1" fontId="16" fillId="0" borderId="16" xfId="1" applyNumberFormat="1" applyFont="1" applyBorder="1" applyAlignment="1">
      <alignment horizontal="right"/>
    </xf>
    <xf numFmtId="1" fontId="16" fillId="0" borderId="11" xfId="1" applyNumberFormat="1" applyFont="1" applyBorder="1" applyAlignment="1">
      <alignment horizontal="right"/>
    </xf>
    <xf numFmtId="0" fontId="16" fillId="7" borderId="15" xfId="1" applyFont="1" applyFill="1" applyBorder="1"/>
    <xf numFmtId="0" fontId="5" fillId="0" borderId="12" xfId="1" applyFont="1" applyBorder="1" applyAlignment="1">
      <alignment horizontal="right"/>
    </xf>
    <xf numFmtId="1" fontId="5" fillId="0" borderId="16" xfId="1" applyNumberFormat="1" applyFont="1" applyBorder="1" applyAlignment="1">
      <alignment horizontal="right"/>
    </xf>
    <xf numFmtId="1" fontId="5" fillId="0" borderId="11" xfId="1" applyNumberFormat="1" applyFont="1" applyBorder="1" applyAlignment="1">
      <alignment horizontal="right"/>
    </xf>
    <xf numFmtId="9" fontId="10" fillId="0" borderId="0" xfId="1" applyNumberFormat="1" applyFont="1" applyAlignment="1">
      <alignment horizontal="center"/>
    </xf>
    <xf numFmtId="1" fontId="5" fillId="0" borderId="21" xfId="1" applyNumberFormat="1" applyFont="1" applyBorder="1" applyAlignment="1">
      <alignment horizontal="right"/>
    </xf>
    <xf numFmtId="1" fontId="5" fillId="0" borderId="22" xfId="1" applyNumberFormat="1" applyFont="1" applyBorder="1" applyAlignment="1">
      <alignment horizontal="right"/>
    </xf>
    <xf numFmtId="0" fontId="5" fillId="8" borderId="0" xfId="1" applyFont="1" applyFill="1" applyAlignment="1">
      <alignment horizontal="left"/>
    </xf>
    <xf numFmtId="0" fontId="15" fillId="8" borderId="0" xfId="1" applyFont="1" applyFill="1" applyAlignment="1">
      <alignment horizontal="center"/>
    </xf>
    <xf numFmtId="1" fontId="15" fillId="8" borderId="0" xfId="1" applyNumberFormat="1" applyFont="1" applyFill="1" applyAlignment="1">
      <alignment horizontal="left" indent="1"/>
    </xf>
    <xf numFmtId="1" fontId="5" fillId="8" borderId="0" xfId="1" applyNumberFormat="1" applyFont="1" applyFill="1"/>
    <xf numFmtId="1" fontId="15" fillId="8" borderId="0" xfId="1" applyNumberFormat="1" applyFont="1" applyFill="1"/>
    <xf numFmtId="0" fontId="31" fillId="0" borderId="0" xfId="1" applyFont="1"/>
    <xf numFmtId="1" fontId="38" fillId="0" borderId="0" xfId="1" applyNumberFormat="1" applyFont="1"/>
    <xf numFmtId="0" fontId="39" fillId="0" borderId="0" xfId="1" applyFont="1" applyAlignment="1">
      <alignment horizontal="left"/>
    </xf>
    <xf numFmtId="0" fontId="39" fillId="0" borderId="0" xfId="1" applyFont="1" applyAlignment="1">
      <alignment horizontal="right"/>
    </xf>
    <xf numFmtId="0" fontId="35" fillId="0" borderId="0" xfId="1" applyFont="1" applyAlignment="1">
      <alignment horizontal="right"/>
    </xf>
    <xf numFmtId="1" fontId="5" fillId="0" borderId="21" xfId="1" applyNumberFormat="1" applyFont="1" applyBorder="1"/>
    <xf numFmtId="1" fontId="5" fillId="0" borderId="22" xfId="1" applyNumberFormat="1" applyFont="1" applyBorder="1"/>
    <xf numFmtId="1" fontId="15" fillId="0" borderId="0" xfId="1" applyNumberFormat="1" applyFont="1"/>
    <xf numFmtId="0" fontId="40" fillId="0" borderId="0" xfId="1" applyFont="1" applyAlignment="1">
      <alignment horizontal="left" shrinkToFit="1"/>
    </xf>
    <xf numFmtId="0" fontId="20" fillId="0" borderId="0" xfId="1" applyFont="1"/>
    <xf numFmtId="1" fontId="41" fillId="0" borderId="0" xfId="1" applyNumberFormat="1" applyFont="1" applyAlignment="1">
      <alignment horizontal="center"/>
    </xf>
    <xf numFmtId="0" fontId="42" fillId="0" borderId="0" xfId="1" applyFont="1" applyAlignment="1">
      <alignment horizontal="left" shrinkToFit="1"/>
    </xf>
    <xf numFmtId="1" fontId="25" fillId="0" borderId="0" xfId="1" applyNumberFormat="1" applyFont="1" applyAlignment="1">
      <alignment horizontal="right"/>
    </xf>
    <xf numFmtId="0" fontId="5" fillId="0" borderId="18" xfId="1" applyFont="1" applyBorder="1"/>
    <xf numFmtId="0" fontId="15" fillId="0" borderId="0" xfId="1" applyFont="1" applyAlignment="1">
      <alignment horizontal="left" indent="11"/>
    </xf>
    <xf numFmtId="1" fontId="9" fillId="0" borderId="23" xfId="1" applyNumberFormat="1" applyFont="1" applyBorder="1" applyAlignment="1">
      <alignment shrinkToFit="1"/>
    </xf>
    <xf numFmtId="0" fontId="16" fillId="0" borderId="24" xfId="1" applyFont="1" applyBorder="1"/>
    <xf numFmtId="0" fontId="5" fillId="0" borderId="24" xfId="1" applyFont="1" applyBorder="1"/>
    <xf numFmtId="0" fontId="43" fillId="0" borderId="24" xfId="1" applyFont="1" applyBorder="1"/>
    <xf numFmtId="0" fontId="31" fillId="0" borderId="24" xfId="1" applyFont="1" applyBorder="1" applyAlignment="1">
      <alignment horizontal="left"/>
    </xf>
    <xf numFmtId="0" fontId="5" fillId="0" borderId="24" xfId="1" applyFont="1" applyBorder="1" applyAlignment="1">
      <alignment horizontal="center"/>
    </xf>
    <xf numFmtId="1" fontId="16" fillId="4" borderId="25" xfId="1" applyNumberFormat="1" applyFont="1" applyFill="1" applyBorder="1"/>
    <xf numFmtId="1" fontId="16" fillId="4" borderId="26" xfId="1" applyNumberFormat="1" applyFont="1" applyFill="1" applyBorder="1"/>
    <xf numFmtId="0" fontId="46" fillId="0" borderId="7" xfId="1" applyFont="1" applyBorder="1"/>
    <xf numFmtId="0" fontId="47" fillId="0" borderId="7" xfId="1" applyFont="1" applyBorder="1" applyAlignment="1">
      <alignment horizontal="center"/>
    </xf>
    <xf numFmtId="0" fontId="48" fillId="0" borderId="7" xfId="1" applyFont="1" applyBorder="1" applyAlignment="1">
      <alignment horizontal="center"/>
    </xf>
    <xf numFmtId="0" fontId="20" fillId="0" borderId="15" xfId="1" applyFont="1" applyBorder="1"/>
    <xf numFmtId="0" fontId="45" fillId="0" borderId="0" xfId="1" applyFont="1" applyAlignment="1">
      <alignment shrinkToFit="1"/>
    </xf>
    <xf numFmtId="0" fontId="45" fillId="0" borderId="0" xfId="1" applyFont="1"/>
    <xf numFmtId="1" fontId="17" fillId="0" borderId="0" xfId="1" applyNumberFormat="1" applyFont="1"/>
    <xf numFmtId="0" fontId="45" fillId="0" borderId="0" xfId="1" applyFont="1" applyAlignment="1">
      <alignment horizontal="left" indent="1"/>
    </xf>
    <xf numFmtId="0" fontId="17" fillId="0" borderId="0" xfId="1" applyFont="1"/>
    <xf numFmtId="0" fontId="35" fillId="0" borderId="0" xfId="1" applyFont="1" applyAlignment="1">
      <alignment shrinkToFit="1"/>
    </xf>
    <xf numFmtId="0" fontId="10" fillId="0" borderId="0" xfId="1" applyFont="1"/>
    <xf numFmtId="0" fontId="35" fillId="0" borderId="0" xfId="1" applyFont="1"/>
    <xf numFmtId="0" fontId="35" fillId="0" borderId="0" xfId="1" applyFont="1" applyAlignment="1">
      <alignment horizontal="left" indent="1"/>
    </xf>
    <xf numFmtId="0" fontId="9" fillId="0" borderId="7" xfId="1" applyFont="1" applyBorder="1" applyAlignment="1">
      <alignment shrinkToFit="1"/>
    </xf>
    <xf numFmtId="0" fontId="5" fillId="0" borderId="7" xfId="1" applyFont="1" applyBorder="1"/>
    <xf numFmtId="0" fontId="23" fillId="0" borderId="7" xfId="1" applyFont="1" applyBorder="1"/>
    <xf numFmtId="1" fontId="1" fillId="0" borderId="7" xfId="1" applyNumberFormat="1" applyBorder="1" applyAlignment="1">
      <alignment horizontal="right"/>
    </xf>
    <xf numFmtId="1" fontId="1" fillId="0" borderId="7" xfId="1" applyNumberFormat="1" applyBorder="1"/>
    <xf numFmtId="0" fontId="1" fillId="0" borderId="7" xfId="1" applyBorder="1"/>
    <xf numFmtId="2" fontId="50" fillId="0" borderId="7" xfId="1" applyNumberFormat="1" applyFont="1" applyBorder="1" applyAlignment="1">
      <alignment horizontal="center"/>
    </xf>
    <xf numFmtId="0" fontId="51" fillId="0" borderId="0" xfId="1" applyFont="1"/>
    <xf numFmtId="14" fontId="1" fillId="0" borderId="0" xfId="1" applyNumberFormat="1" applyAlignment="1">
      <alignment horizontal="center"/>
    </xf>
    <xf numFmtId="2" fontId="50" fillId="0" borderId="0" xfId="1" applyNumberFormat="1" applyFont="1"/>
    <xf numFmtId="0" fontId="1" fillId="0" borderId="0" xfId="1" applyAlignment="1">
      <alignment horizontal="center"/>
    </xf>
    <xf numFmtId="0" fontId="1" fillId="0" borderId="0" xfId="1" applyAlignment="1">
      <alignment horizontal="left"/>
    </xf>
    <xf numFmtId="0" fontId="23" fillId="0" borderId="0" xfId="1" applyFont="1"/>
    <xf numFmtId="0" fontId="1" fillId="0" borderId="0" xfId="1"/>
    <xf numFmtId="1" fontId="1" fillId="0" borderId="0" xfId="1" applyNumberFormat="1"/>
    <xf numFmtId="1" fontId="1" fillId="0" borderId="0" xfId="1" applyNumberFormat="1" applyAlignment="1">
      <alignment horizontal="left"/>
    </xf>
    <xf numFmtId="0" fontId="23" fillId="0" borderId="0" xfId="1" applyFont="1" applyAlignment="1">
      <alignment horizontal="left" indent="1"/>
    </xf>
    <xf numFmtId="17" fontId="1" fillId="0" borderId="0" xfId="1" applyNumberFormat="1" applyAlignment="1">
      <alignment horizontal="center"/>
    </xf>
    <xf numFmtId="1" fontId="1" fillId="0" borderId="0" xfId="1" applyNumberFormat="1" applyAlignment="1">
      <alignment horizontal="center"/>
    </xf>
    <xf numFmtId="1" fontId="1" fillId="0" borderId="15" xfId="1" applyNumberFormat="1" applyBorder="1"/>
    <xf numFmtId="2" fontId="1" fillId="0" borderId="0" xfId="1" applyNumberFormat="1"/>
    <xf numFmtId="1" fontId="5" fillId="0" borderId="0" xfId="1" applyNumberFormat="1" applyFont="1" applyAlignment="1">
      <alignment horizontal="center"/>
    </xf>
    <xf numFmtId="1" fontId="50" fillId="4" borderId="15" xfId="1" applyNumberFormat="1" applyFont="1" applyFill="1" applyBorder="1" applyAlignment="1">
      <alignment horizontal="center"/>
    </xf>
    <xf numFmtId="0" fontId="52" fillId="0" borderId="1" xfId="1" applyFont="1" applyBorder="1"/>
    <xf numFmtId="0" fontId="15" fillId="0" borderId="2" xfId="1" applyFont="1" applyBorder="1"/>
    <xf numFmtId="0" fontId="54" fillId="0" borderId="0" xfId="1" applyFont="1"/>
    <xf numFmtId="0" fontId="10" fillId="0" borderId="4" xfId="1" applyFont="1" applyBorder="1"/>
    <xf numFmtId="0" fontId="55" fillId="0" borderId="4" xfId="1" applyFont="1" applyBorder="1" applyAlignment="1">
      <alignment horizontal="center" vertical="center"/>
    </xf>
    <xf numFmtId="0" fontId="57" fillId="0" borderId="0" xfId="1" applyFont="1" applyAlignment="1">
      <alignment horizontal="left" vertical="top" wrapText="1"/>
    </xf>
    <xf numFmtId="0" fontId="17" fillId="0" borderId="0" xfId="1" applyFont="1" applyAlignment="1">
      <alignment horizontal="left" vertical="center"/>
    </xf>
    <xf numFmtId="0" fontId="15" fillId="0" borderId="4" xfId="1" applyFont="1" applyBorder="1" applyAlignment="1">
      <alignment shrinkToFit="1"/>
    </xf>
    <xf numFmtId="0" fontId="15" fillId="0" borderId="6" xfId="1" applyFont="1" applyBorder="1" applyAlignment="1">
      <alignment shrinkToFit="1"/>
    </xf>
    <xf numFmtId="0" fontId="15" fillId="0" borderId="8" xfId="1" applyFont="1" applyBorder="1"/>
    <xf numFmtId="0" fontId="15" fillId="0" borderId="0" xfId="1" applyFont="1" applyAlignment="1">
      <alignment shrinkToFit="1"/>
    </xf>
    <xf numFmtId="0" fontId="57" fillId="0" borderId="2" xfId="1" applyFont="1" applyBorder="1" applyAlignment="1">
      <alignment horizontal="left" vertical="top" wrapText="1"/>
    </xf>
    <xf numFmtId="0" fontId="61" fillId="0" borderId="0" xfId="1" applyFont="1"/>
    <xf numFmtId="0" fontId="9" fillId="0" borderId="6" xfId="1" applyFont="1" applyBorder="1" applyAlignment="1">
      <alignment shrinkToFit="1"/>
    </xf>
    <xf numFmtId="0" fontId="15" fillId="0" borderId="7" xfId="1" applyFont="1" applyBorder="1"/>
    <xf numFmtId="0" fontId="5" fillId="0" borderId="8" xfId="1" applyFont="1" applyBorder="1"/>
    <xf numFmtId="0" fontId="53" fillId="0" borderId="1" xfId="1" applyFont="1" applyBorder="1"/>
    <xf numFmtId="0" fontId="23" fillId="0" borderId="2" xfId="1" applyFont="1" applyBorder="1" applyAlignment="1">
      <alignment horizontal="center"/>
    </xf>
    <xf numFmtId="0" fontId="1" fillId="0" borderId="2" xfId="1" applyBorder="1" applyAlignment="1">
      <alignment horizontal="center"/>
    </xf>
    <xf numFmtId="0" fontId="25" fillId="0" borderId="2" xfId="1" applyFont="1" applyBorder="1"/>
    <xf numFmtId="0" fontId="5" fillId="0" borderId="2" xfId="1" applyFont="1" applyBorder="1"/>
    <xf numFmtId="0" fontId="5" fillId="0" borderId="3" xfId="1" applyFont="1" applyBorder="1"/>
    <xf numFmtId="0" fontId="5" fillId="0" borderId="4" xfId="1" applyFont="1" applyBorder="1" applyAlignment="1">
      <alignment horizontal="left" indent="1"/>
    </xf>
    <xf numFmtId="0" fontId="1" fillId="0" borderId="0" xfId="1" applyAlignment="1">
      <alignment horizontal="right"/>
    </xf>
    <xf numFmtId="0" fontId="53" fillId="0" borderId="4" xfId="1" applyFont="1" applyBorder="1"/>
    <xf numFmtId="0" fontId="8" fillId="0" borderId="0" xfId="1" applyFont="1" applyAlignment="1">
      <alignment horizontal="left"/>
    </xf>
    <xf numFmtId="0" fontId="1" fillId="0" borderId="0" xfId="1" applyAlignment="1">
      <alignment horizontal="left" indent="1"/>
    </xf>
    <xf numFmtId="0" fontId="53" fillId="0" borderId="6" xfId="1" applyFont="1" applyBorder="1"/>
    <xf numFmtId="0" fontId="62" fillId="0" borderId="7" xfId="1" applyFont="1" applyBorder="1"/>
    <xf numFmtId="0" fontId="1" fillId="0" borderId="7" xfId="1" applyBorder="1" applyAlignment="1">
      <alignment horizontal="right"/>
    </xf>
    <xf numFmtId="0" fontId="57" fillId="0" borderId="0" xfId="1" applyFont="1" applyAlignment="1">
      <alignment horizontal="left" vertical="top" wrapText="1"/>
    </xf>
    <xf numFmtId="0" fontId="57" fillId="0" borderId="11" xfId="1" applyFont="1" applyBorder="1" applyAlignment="1">
      <alignment horizontal="left" vertical="top" wrapText="1"/>
    </xf>
    <xf numFmtId="0" fontId="58" fillId="0" borderId="0" xfId="1" applyFont="1" applyAlignment="1">
      <alignment horizontal="left" vertical="top" wrapText="1"/>
    </xf>
    <xf numFmtId="0" fontId="58" fillId="0" borderId="11" xfId="1" applyFont="1" applyBorder="1" applyAlignment="1">
      <alignment horizontal="left" vertical="top" wrapText="1"/>
    </xf>
    <xf numFmtId="0" fontId="57" fillId="0" borderId="7" xfId="1" applyFont="1" applyBorder="1" applyAlignment="1">
      <alignment horizontal="left" vertical="top" wrapText="1"/>
    </xf>
    <xf numFmtId="0" fontId="60" fillId="0" borderId="2" xfId="1" applyFont="1" applyBorder="1" applyAlignment="1">
      <alignment horizontal="center"/>
    </xf>
    <xf numFmtId="0" fontId="60" fillId="0" borderId="3" xfId="1" applyFont="1" applyBorder="1" applyAlignment="1">
      <alignment horizontal="center"/>
    </xf>
    <xf numFmtId="14" fontId="1" fillId="0" borderId="0" xfId="1" applyNumberFormat="1" applyAlignment="1">
      <alignment horizontal="center"/>
    </xf>
    <xf numFmtId="0" fontId="53" fillId="0" borderId="2" xfId="1" applyFont="1" applyBorder="1" applyAlignment="1">
      <alignment horizontal="center"/>
    </xf>
    <xf numFmtId="0" fontId="53" fillId="0" borderId="3" xfId="1" applyFont="1" applyBorder="1" applyAlignment="1">
      <alignment horizontal="center"/>
    </xf>
    <xf numFmtId="0" fontId="40" fillId="0" borderId="0" xfId="1" applyFont="1" applyAlignment="1">
      <alignment horizontal="left" shrinkToFit="1"/>
    </xf>
    <xf numFmtId="0" fontId="44" fillId="0" borderId="1" xfId="1" applyFont="1" applyBorder="1" applyAlignment="1">
      <alignment horizontal="center"/>
    </xf>
    <xf numFmtId="0" fontId="44" fillId="0" borderId="2" xfId="1" applyFont="1" applyBorder="1" applyAlignment="1">
      <alignment horizontal="center"/>
    </xf>
    <xf numFmtId="0" fontId="44" fillId="0" borderId="3" xfId="1" applyFont="1" applyBorder="1" applyAlignment="1">
      <alignment horizontal="center"/>
    </xf>
    <xf numFmtId="14" fontId="45" fillId="0" borderId="6" xfId="1" applyNumberFormat="1" applyFont="1" applyBorder="1" applyAlignment="1">
      <alignment horizontal="center" shrinkToFit="1"/>
    </xf>
    <xf numFmtId="0" fontId="45" fillId="0" borderId="7" xfId="1" applyFont="1" applyBorder="1" applyAlignment="1">
      <alignment horizontal="center" shrinkToFit="1"/>
    </xf>
    <xf numFmtId="0" fontId="49" fillId="0" borderId="7" xfId="1" applyFont="1" applyBorder="1" applyAlignment="1">
      <alignment horizontal="center"/>
    </xf>
    <xf numFmtId="0" fontId="49" fillId="0" borderId="8" xfId="1" applyFont="1" applyBorder="1" applyAlignment="1">
      <alignment horizontal="center"/>
    </xf>
    <xf numFmtId="0" fontId="2" fillId="0" borderId="1" xfId="1" applyFont="1" applyBorder="1" applyAlignment="1">
      <alignment horizontal="center" shrinkToFit="1"/>
    </xf>
    <xf numFmtId="0" fontId="2" fillId="0" borderId="2" xfId="1" applyFont="1" applyBorder="1" applyAlignment="1">
      <alignment horizontal="center" shrinkToFit="1"/>
    </xf>
    <xf numFmtId="0" fontId="3" fillId="0" borderId="2" xfId="1" applyFont="1" applyBorder="1" applyAlignment="1">
      <alignment horizontal="center"/>
    </xf>
    <xf numFmtId="0" fontId="4" fillId="0" borderId="4" xfId="1" applyFont="1" applyBorder="1" applyAlignment="1">
      <alignment horizontal="center"/>
    </xf>
    <xf numFmtId="0" fontId="4" fillId="0" borderId="0" xfId="1" applyFont="1" applyAlignment="1">
      <alignment horizontal="center"/>
    </xf>
    <xf numFmtId="0" fontId="7" fillId="0" borderId="6" xfId="1" applyFont="1" applyBorder="1" applyAlignment="1">
      <alignment horizontal="center" shrinkToFit="1"/>
    </xf>
    <xf numFmtId="0" fontId="7" fillId="0" borderId="7" xfId="1" applyFont="1" applyBorder="1" applyAlignment="1">
      <alignment horizontal="center" shrinkToFit="1"/>
    </xf>
    <xf numFmtId="0" fontId="10" fillId="0" borderId="7" xfId="1" applyFont="1" applyBorder="1" applyAlignment="1">
      <alignment horizontal="center"/>
    </xf>
    <xf numFmtId="0" fontId="25" fillId="6" borderId="1" xfId="1" applyFont="1" applyFill="1" applyBorder="1" applyAlignment="1">
      <alignment horizontal="center"/>
    </xf>
    <xf numFmtId="0" fontId="25" fillId="6" borderId="2" xfId="1" applyFont="1" applyFill="1" applyBorder="1" applyAlignment="1">
      <alignment horizontal="center"/>
    </xf>
    <xf numFmtId="0" fontId="25" fillId="6" borderId="3" xfId="1" applyFont="1" applyFill="1" applyBorder="1" applyAlignment="1">
      <alignment horizontal="center"/>
    </xf>
  </cellXfs>
  <cellStyles count="3">
    <cellStyle name="Hyperlink" xfId="2" builtinId="8"/>
    <cellStyle name="Normal" xfId="0" builtinId="0"/>
    <cellStyle name="Normal 2 2" xfId="1" xr:uid="{EBF357F2-9AD4-4771-9CDA-3445002D6A6E}"/>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05B6-B411-4846-9A64-D18A12D8B8A3}">
  <sheetPr>
    <pageSetUpPr fitToPage="1"/>
  </sheetPr>
  <dimension ref="A1:N104"/>
  <sheetViews>
    <sheetView showZeros="0" tabSelected="1" topLeftCell="A22" zoomScale="120" workbookViewId="0">
      <selection activeCell="F53" sqref="F53"/>
    </sheetView>
  </sheetViews>
  <sheetFormatPr defaultColWidth="9.109375" defaultRowHeight="15" customHeight="1" x14ac:dyDescent="0.25"/>
  <cols>
    <col min="1" max="1" width="4" style="98" customWidth="1"/>
    <col min="2" max="2" width="9.6640625" style="10" customWidth="1"/>
    <col min="3" max="3" width="10.6640625" style="10" customWidth="1"/>
    <col min="4" max="4" width="12.6640625" style="10" customWidth="1"/>
    <col min="5" max="5" width="15.88671875" style="10" customWidth="1"/>
    <col min="6" max="6" width="10.44140625" style="10" customWidth="1"/>
    <col min="7" max="7" width="10.6640625" style="10" customWidth="1"/>
    <col min="8" max="8" width="12.6640625" style="10" customWidth="1"/>
    <col min="9" max="9" width="3.44140625" style="10" customWidth="1"/>
    <col min="10" max="10" width="4.44140625" style="10" customWidth="1"/>
    <col min="11" max="11" width="29.88671875" style="10" customWidth="1"/>
    <col min="12" max="12" width="9.5546875" style="10" customWidth="1"/>
    <col min="13" max="13" width="10.6640625" style="10" customWidth="1"/>
    <col min="14" max="14" width="13" style="10" customWidth="1"/>
    <col min="15" max="16384" width="9.109375" style="10"/>
  </cols>
  <sheetData>
    <row r="1" spans="1:14" s="4" customFormat="1" ht="14.25" customHeight="1" x14ac:dyDescent="0.3">
      <c r="A1" s="225" t="s">
        <v>0</v>
      </c>
      <c r="B1" s="226"/>
      <c r="C1" s="226"/>
      <c r="D1" s="227" t="s">
        <v>1</v>
      </c>
      <c r="E1" s="227"/>
      <c r="F1" s="227"/>
      <c r="G1" s="227"/>
      <c r="H1" s="227"/>
      <c r="I1" s="1"/>
      <c r="J1" s="228" t="s">
        <v>2</v>
      </c>
      <c r="K1" s="229"/>
      <c r="L1" s="229"/>
      <c r="M1" s="2" t="s">
        <v>3</v>
      </c>
      <c r="N1" s="3" t="s">
        <v>4</v>
      </c>
    </row>
    <row r="2" spans="1:14" ht="15" customHeight="1" thickBot="1" x14ac:dyDescent="0.3">
      <c r="A2" s="230" t="s">
        <v>5</v>
      </c>
      <c r="B2" s="231"/>
      <c r="C2" s="231"/>
      <c r="D2" s="5" t="s">
        <v>6</v>
      </c>
      <c r="E2" s="6" t="s">
        <v>7</v>
      </c>
      <c r="F2" s="232" t="s">
        <v>8</v>
      </c>
      <c r="G2" s="232"/>
      <c r="H2" s="7">
        <v>20689</v>
      </c>
      <c r="I2" s="8" t="str">
        <f>IF(H2&lt;22008,"Sr",0)</f>
        <v>Sr</v>
      </c>
      <c r="J2" s="9"/>
      <c r="N2" s="11">
        <v>44754</v>
      </c>
    </row>
    <row r="3" spans="1:14" ht="15" customHeight="1" x14ac:dyDescent="0.25">
      <c r="A3" s="12"/>
      <c r="B3" s="13" t="s">
        <v>9</v>
      </c>
      <c r="D3" s="10" t="s">
        <v>10</v>
      </c>
      <c r="G3" s="14"/>
      <c r="H3" s="15" t="s">
        <v>11</v>
      </c>
      <c r="I3" s="16"/>
      <c r="K3" s="17" t="s">
        <v>12</v>
      </c>
      <c r="L3" s="18">
        <v>6200000</v>
      </c>
      <c r="N3" s="19" t="s">
        <v>13</v>
      </c>
    </row>
    <row r="4" spans="1:14" ht="15" customHeight="1" x14ac:dyDescent="0.25">
      <c r="A4" s="20"/>
      <c r="B4" s="21" t="s">
        <v>14</v>
      </c>
      <c r="C4" s="22" t="s">
        <v>15</v>
      </c>
      <c r="G4" s="23">
        <f>+L8</f>
        <v>6266690</v>
      </c>
      <c r="H4" s="24"/>
      <c r="I4" s="25"/>
      <c r="J4" s="2" t="s">
        <v>16</v>
      </c>
      <c r="K4" s="10" t="s">
        <v>17</v>
      </c>
      <c r="L4" s="10">
        <v>27690</v>
      </c>
      <c r="M4" s="10">
        <v>27690</v>
      </c>
      <c r="N4" s="26">
        <v>44773</v>
      </c>
    </row>
    <row r="5" spans="1:14" ht="15" customHeight="1" x14ac:dyDescent="0.25">
      <c r="A5" s="20"/>
      <c r="B5" s="21" t="s">
        <v>18</v>
      </c>
      <c r="C5" s="22" t="s">
        <v>19</v>
      </c>
      <c r="G5" s="23"/>
      <c r="H5" s="24"/>
      <c r="I5" s="25"/>
      <c r="K5" s="10" t="s">
        <v>20</v>
      </c>
      <c r="L5" s="10">
        <v>31000</v>
      </c>
      <c r="M5" s="10">
        <v>31000</v>
      </c>
      <c r="N5" s="27" t="s">
        <v>21</v>
      </c>
    </row>
    <row r="6" spans="1:14" ht="15" customHeight="1" thickBot="1" x14ac:dyDescent="0.3">
      <c r="A6" s="20"/>
      <c r="B6" s="21" t="s">
        <v>22</v>
      </c>
      <c r="C6" s="22" t="s">
        <v>23</v>
      </c>
      <c r="G6" s="28">
        <f>+L9</f>
        <v>72000</v>
      </c>
      <c r="H6" s="24"/>
      <c r="I6" s="25"/>
      <c r="K6" s="10" t="s">
        <v>24</v>
      </c>
      <c r="L6" s="10">
        <v>8000</v>
      </c>
      <c r="M6" s="29"/>
      <c r="N6" s="30">
        <v>44835</v>
      </c>
    </row>
    <row r="7" spans="1:14" ht="15" customHeight="1" x14ac:dyDescent="0.25">
      <c r="A7" s="20"/>
      <c r="B7" s="13"/>
      <c r="C7" s="22"/>
      <c r="F7" s="31" t="s">
        <v>25</v>
      </c>
      <c r="G7" s="32">
        <f>G4+G5+G6</f>
        <v>6338690</v>
      </c>
      <c r="H7" s="24"/>
      <c r="I7" s="25"/>
      <c r="N7" s="33" t="s">
        <v>26</v>
      </c>
    </row>
    <row r="8" spans="1:14" ht="15" customHeight="1" thickBot="1" x14ac:dyDescent="0.3">
      <c r="A8" s="20"/>
      <c r="B8" s="34" t="s">
        <v>27</v>
      </c>
      <c r="C8" s="22" t="s">
        <v>28</v>
      </c>
      <c r="G8" s="28">
        <f>M8+M9</f>
        <v>58690</v>
      </c>
      <c r="H8" s="24"/>
      <c r="I8" s="25"/>
      <c r="L8" s="35">
        <f>SUM(L3:L7)</f>
        <v>6266690</v>
      </c>
      <c r="M8" s="35">
        <f>SUM(M3:M7)</f>
        <v>58690</v>
      </c>
      <c r="N8" s="36" t="s">
        <v>29</v>
      </c>
    </row>
    <row r="9" spans="1:14" ht="15" customHeight="1" thickTop="1" thickBot="1" x14ac:dyDescent="0.3">
      <c r="A9" s="20"/>
      <c r="B9" s="13"/>
      <c r="F9" s="31" t="s">
        <v>30</v>
      </c>
      <c r="G9" s="37">
        <f>G7-G8</f>
        <v>6280000</v>
      </c>
      <c r="H9" s="24"/>
      <c r="I9" s="25"/>
      <c r="K9" s="10" t="s">
        <v>31</v>
      </c>
      <c r="L9" s="10">
        <v>72000</v>
      </c>
      <c r="N9" s="38">
        <v>5000</v>
      </c>
    </row>
    <row r="10" spans="1:14" ht="15" customHeight="1" x14ac:dyDescent="0.25">
      <c r="A10" s="20"/>
      <c r="B10" s="21" t="s">
        <v>32</v>
      </c>
      <c r="C10" s="39" t="s">
        <v>33</v>
      </c>
      <c r="G10" s="28">
        <v>50000</v>
      </c>
      <c r="H10" s="24">
        <f>G9-G10</f>
        <v>6230000</v>
      </c>
      <c r="I10" s="25"/>
      <c r="J10" s="2"/>
      <c r="K10" s="40" t="s">
        <v>34</v>
      </c>
    </row>
    <row r="11" spans="1:14" ht="21" customHeight="1" x14ac:dyDescent="0.25">
      <c r="A11" s="20"/>
      <c r="B11" s="13" t="s">
        <v>35</v>
      </c>
      <c r="E11" s="41"/>
      <c r="G11" s="14"/>
      <c r="H11" s="24"/>
      <c r="I11" s="25"/>
    </row>
    <row r="12" spans="1:14" ht="15" customHeight="1" x14ac:dyDescent="0.25">
      <c r="A12" s="20"/>
      <c r="C12" s="42" t="s">
        <v>36</v>
      </c>
      <c r="D12" s="22"/>
      <c r="E12" s="43"/>
      <c r="F12" s="2"/>
      <c r="G12" s="44"/>
      <c r="H12" s="45"/>
      <c r="I12" s="25"/>
    </row>
    <row r="13" spans="1:14" ht="15" customHeight="1" x14ac:dyDescent="0.25">
      <c r="A13" s="20"/>
      <c r="B13" s="21"/>
      <c r="C13" s="39" t="s">
        <v>37</v>
      </c>
      <c r="E13" s="39"/>
      <c r="F13" s="39"/>
      <c r="G13" s="46"/>
      <c r="H13" s="45">
        <f>0-G13</f>
        <v>0</v>
      </c>
      <c r="I13" s="25"/>
      <c r="K13" s="47" t="s">
        <v>38</v>
      </c>
      <c r="L13" s="47"/>
      <c r="M13" s="47">
        <v>30000</v>
      </c>
    </row>
    <row r="14" spans="1:14" ht="15" customHeight="1" thickBot="1" x14ac:dyDescent="0.3">
      <c r="A14" s="20"/>
      <c r="B14" s="13" t="s">
        <v>39</v>
      </c>
      <c r="H14" s="45"/>
      <c r="I14" s="25"/>
      <c r="K14" s="47" t="s">
        <v>40</v>
      </c>
      <c r="L14" s="47"/>
      <c r="M14" s="47">
        <v>50000</v>
      </c>
    </row>
    <row r="15" spans="1:14" ht="15" customHeight="1" x14ac:dyDescent="0.25">
      <c r="A15" s="20"/>
      <c r="C15" s="39" t="s">
        <v>41</v>
      </c>
      <c r="H15" s="45"/>
      <c r="I15" s="25"/>
      <c r="K15" s="233" t="s">
        <v>42</v>
      </c>
      <c r="L15" s="234"/>
      <c r="M15" s="234"/>
      <c r="N15" s="235"/>
    </row>
    <row r="16" spans="1:14" ht="15" customHeight="1" x14ac:dyDescent="0.25">
      <c r="A16" s="20"/>
      <c r="C16" s="39" t="s">
        <v>43</v>
      </c>
      <c r="H16" s="45"/>
      <c r="I16" s="25"/>
      <c r="J16" s="48"/>
      <c r="K16" s="49" t="s">
        <v>44</v>
      </c>
      <c r="L16" s="50"/>
      <c r="M16" s="51">
        <v>5100000</v>
      </c>
      <c r="N16" s="52"/>
    </row>
    <row r="17" spans="1:14" ht="15" customHeight="1" x14ac:dyDescent="0.25">
      <c r="A17" s="20"/>
      <c r="B17" s="53">
        <v>44296</v>
      </c>
      <c r="C17" s="54" t="s">
        <v>45</v>
      </c>
      <c r="G17" s="44">
        <f>+M16</f>
        <v>5100000</v>
      </c>
      <c r="H17" s="45"/>
      <c r="I17" s="25"/>
      <c r="K17" s="49" t="s">
        <v>46</v>
      </c>
      <c r="L17" s="50"/>
      <c r="M17" s="51">
        <v>300000</v>
      </c>
      <c r="N17" s="52"/>
    </row>
    <row r="18" spans="1:14" ht="15" customHeight="1" x14ac:dyDescent="0.25">
      <c r="A18" s="20"/>
      <c r="B18" s="55" t="s">
        <v>47</v>
      </c>
      <c r="C18" s="56" t="s">
        <v>48</v>
      </c>
      <c r="E18" s="39" t="s">
        <v>49</v>
      </c>
      <c r="G18" s="46">
        <f>ROUND(300000*317/109,0)</f>
        <v>872477</v>
      </c>
      <c r="H18" s="45">
        <f>G17-G18</f>
        <v>4227523</v>
      </c>
      <c r="I18" s="25"/>
      <c r="K18" s="57" t="s">
        <v>50</v>
      </c>
      <c r="L18" s="50"/>
      <c r="M18" s="50"/>
      <c r="N18" s="52"/>
    </row>
    <row r="19" spans="1:14" ht="15" customHeight="1" thickBot="1" x14ac:dyDescent="0.3">
      <c r="A19" s="20"/>
      <c r="B19" s="13" t="s">
        <v>51</v>
      </c>
      <c r="H19" s="45"/>
      <c r="I19" s="25"/>
      <c r="K19" s="58"/>
      <c r="L19" s="59"/>
      <c r="M19" s="60"/>
      <c r="N19" s="61"/>
    </row>
    <row r="20" spans="1:14" ht="18.600000000000001" customHeight="1" x14ac:dyDescent="0.25">
      <c r="A20" s="20"/>
      <c r="B20" s="62"/>
      <c r="C20" s="42" t="s">
        <v>52</v>
      </c>
      <c r="D20" s="21"/>
      <c r="E20" s="21"/>
      <c r="F20" s="39"/>
      <c r="G20" s="63">
        <f>+L20</f>
        <v>11400</v>
      </c>
      <c r="H20" s="45"/>
      <c r="I20" s="25"/>
      <c r="K20" s="10" t="s">
        <v>52</v>
      </c>
      <c r="L20" s="10">
        <v>11400</v>
      </c>
    </row>
    <row r="21" spans="1:14" ht="15" customHeight="1" x14ac:dyDescent="0.25">
      <c r="A21" s="20"/>
      <c r="B21" s="62"/>
      <c r="C21" s="39" t="s">
        <v>53</v>
      </c>
      <c r="D21" s="21"/>
      <c r="E21" s="21"/>
      <c r="F21" s="39"/>
      <c r="G21" s="64">
        <f>L21*100/90</f>
        <v>200000</v>
      </c>
      <c r="H21" s="45"/>
      <c r="I21" s="25"/>
      <c r="K21" s="10" t="s">
        <v>54</v>
      </c>
      <c r="L21" s="10">
        <v>180000</v>
      </c>
      <c r="M21" s="65" t="s">
        <v>55</v>
      </c>
    </row>
    <row r="22" spans="1:14" ht="15" customHeight="1" x14ac:dyDescent="0.25">
      <c r="A22" s="20"/>
      <c r="C22" s="39" t="s">
        <v>56</v>
      </c>
      <c r="D22" s="21"/>
      <c r="E22" s="66">
        <f>+N22</f>
        <v>44362</v>
      </c>
      <c r="F22" s="39"/>
      <c r="G22" s="64">
        <f>+L22</f>
        <v>3150</v>
      </c>
      <c r="H22" s="45"/>
      <c r="I22" s="25"/>
      <c r="K22" s="10" t="s">
        <v>57</v>
      </c>
      <c r="L22" s="10">
        <v>3150</v>
      </c>
      <c r="M22" s="65" t="s">
        <v>58</v>
      </c>
      <c r="N22" s="67">
        <v>44362</v>
      </c>
    </row>
    <row r="23" spans="1:14" ht="15" customHeight="1" x14ac:dyDescent="0.25">
      <c r="A23" s="20"/>
      <c r="B23" s="62"/>
      <c r="C23" s="68" t="s">
        <v>59</v>
      </c>
      <c r="F23" s="69">
        <v>36000</v>
      </c>
      <c r="G23" s="70"/>
      <c r="H23" s="45">
        <f>G20+G21+G23+G22</f>
        <v>214550</v>
      </c>
      <c r="I23" s="25"/>
      <c r="K23" s="10" t="s">
        <v>60</v>
      </c>
      <c r="L23" s="10">
        <v>36000</v>
      </c>
    </row>
    <row r="24" spans="1:14" ht="15" customHeight="1" x14ac:dyDescent="0.25">
      <c r="A24" s="20"/>
      <c r="B24" s="13" t="s">
        <v>61</v>
      </c>
      <c r="E24" s="2"/>
      <c r="F24" s="2"/>
      <c r="G24" s="24"/>
      <c r="H24" s="71">
        <f>SUM(H4:H23)</f>
        <v>10672073</v>
      </c>
      <c r="I24" s="72"/>
    </row>
    <row r="25" spans="1:14" ht="15" customHeight="1" x14ac:dyDescent="0.25">
      <c r="A25" s="20"/>
      <c r="B25" s="73" t="s">
        <v>62</v>
      </c>
      <c r="H25" s="45"/>
      <c r="I25" s="25"/>
      <c r="K25" s="74" t="s">
        <v>63</v>
      </c>
      <c r="M25" s="74">
        <v>55000</v>
      </c>
    </row>
    <row r="26" spans="1:14" ht="15" customHeight="1" x14ac:dyDescent="0.25">
      <c r="A26" s="20"/>
      <c r="B26" s="75"/>
      <c r="C26" s="41" t="s">
        <v>64</v>
      </c>
      <c r="D26" s="10" t="str">
        <f>+K25</f>
        <v>Recognised Prov Fund</v>
      </c>
      <c r="F26" s="39">
        <f>+M25</f>
        <v>55000</v>
      </c>
      <c r="H26" s="45"/>
      <c r="I26" s="25"/>
      <c r="K26" s="74" t="s">
        <v>65</v>
      </c>
      <c r="M26" s="74">
        <v>86000</v>
      </c>
    </row>
    <row r="27" spans="1:14" ht="15" customHeight="1" x14ac:dyDescent="0.25">
      <c r="A27" s="20"/>
      <c r="B27" s="75"/>
      <c r="C27" s="76" t="s">
        <v>66</v>
      </c>
      <c r="D27" s="10" t="str">
        <f>+K26</f>
        <v>Public Prov Fund</v>
      </c>
      <c r="F27" s="39">
        <f>+M26</f>
        <v>86000</v>
      </c>
      <c r="H27" s="45"/>
      <c r="I27" s="25"/>
      <c r="K27" s="74" t="s">
        <v>67</v>
      </c>
      <c r="M27" s="74">
        <v>19000</v>
      </c>
    </row>
    <row r="28" spans="1:14" ht="15" customHeight="1" thickBot="1" x14ac:dyDescent="0.3">
      <c r="A28" s="20"/>
      <c r="C28" s="77" t="s">
        <v>68</v>
      </c>
      <c r="D28" s="10" t="s">
        <v>69</v>
      </c>
      <c r="F28" s="78">
        <f>+M27</f>
        <v>19000</v>
      </c>
      <c r="G28" s="63">
        <v>150000</v>
      </c>
      <c r="H28" s="45"/>
      <c r="I28" s="25"/>
      <c r="K28" s="74"/>
      <c r="M28" s="79">
        <f>SUM(M25:M27)</f>
        <v>160000</v>
      </c>
    </row>
    <row r="29" spans="1:14" ht="15" customHeight="1" thickTop="1" x14ac:dyDescent="0.25">
      <c r="A29" s="20"/>
      <c r="B29" s="75"/>
      <c r="C29" s="41" t="s">
        <v>70</v>
      </c>
      <c r="E29" s="80">
        <v>32000</v>
      </c>
      <c r="G29" s="63"/>
      <c r="H29" s="45"/>
      <c r="I29" s="25"/>
      <c r="K29" s="74" t="s">
        <v>71</v>
      </c>
      <c r="M29" s="10">
        <v>82000</v>
      </c>
    </row>
    <row r="30" spans="1:14" ht="15" customHeight="1" x14ac:dyDescent="0.25">
      <c r="A30" s="20"/>
      <c r="B30" s="75"/>
      <c r="C30" s="41" t="s">
        <v>72</v>
      </c>
      <c r="F30" s="81"/>
      <c r="G30" s="63">
        <v>50000</v>
      </c>
      <c r="H30" s="45"/>
      <c r="I30" s="25"/>
      <c r="K30" s="40"/>
      <c r="M30" s="82"/>
    </row>
    <row r="31" spans="1:14" ht="15" customHeight="1" x14ac:dyDescent="0.25">
      <c r="A31" s="83" t="str">
        <f>+I2</f>
        <v>Sr</v>
      </c>
      <c r="C31" s="41" t="s">
        <v>73</v>
      </c>
      <c r="D31" s="39" t="s">
        <v>74</v>
      </c>
      <c r="E31" s="84">
        <f>G20+G21</f>
        <v>211400</v>
      </c>
      <c r="F31" s="2"/>
      <c r="G31" s="46">
        <v>50000</v>
      </c>
      <c r="H31" s="45">
        <f>SUM(G26:G31)</f>
        <v>250000</v>
      </c>
      <c r="I31" s="25"/>
      <c r="K31" s="85"/>
    </row>
    <row r="32" spans="1:14" ht="15" customHeight="1" thickBot="1" x14ac:dyDescent="0.3">
      <c r="A32" s="20"/>
      <c r="B32" s="86" t="s">
        <v>75</v>
      </c>
      <c r="E32" s="87">
        <f>IF((H24-H31)&lt;0,0,(H24-H31))</f>
        <v>10422073</v>
      </c>
      <c r="F32" s="88" t="s">
        <v>76</v>
      </c>
      <c r="G32" s="89"/>
      <c r="H32" s="90">
        <f>ROUND((E32/10),0)*10</f>
        <v>10422070</v>
      </c>
      <c r="I32" s="91"/>
      <c r="K32" s="81" t="s">
        <v>77</v>
      </c>
    </row>
    <row r="33" spans="1:14" ht="15" customHeight="1" thickTop="1" x14ac:dyDescent="0.25">
      <c r="A33" s="20"/>
      <c r="B33" s="81" t="s">
        <v>78</v>
      </c>
      <c r="E33" s="92" t="s">
        <v>79</v>
      </c>
      <c r="F33" s="93" t="s">
        <v>80</v>
      </c>
      <c r="G33" s="92" t="s">
        <v>81</v>
      </c>
      <c r="H33" s="94"/>
      <c r="I33" s="95"/>
      <c r="K33" s="96" t="s">
        <v>82</v>
      </c>
      <c r="L33" s="97">
        <v>0.05</v>
      </c>
      <c r="M33" s="10">
        <f>200000*5%</f>
        <v>10000</v>
      </c>
    </row>
    <row r="34" spans="1:14" ht="15" customHeight="1" x14ac:dyDescent="0.25">
      <c r="A34" s="20"/>
      <c r="B34" s="98"/>
      <c r="C34" s="39" t="s">
        <v>83</v>
      </c>
      <c r="E34" s="17">
        <f>H32-E35</f>
        <v>6194547</v>
      </c>
      <c r="F34" s="99"/>
      <c r="G34" s="10">
        <f>IF(+I2="Sr",ROUND(IF(E34&gt;1000000,(((E34-1000000)*0.3)+110000),IF(E34&gt;500000,(((E34-500000)*0.2)+10000),IF(E34&gt;300000,((E34-300000)*0.05),0))),0),ROUND(IF(E34&gt;1000000,(((E34-1000000)*0.3)+112500),IF(E34&gt;500000,(((E34-500000)*0.2)+12500),IF(E34&gt;250000,((E34-250000)*0.05),0))),0))</f>
        <v>1668364</v>
      </c>
      <c r="H34" s="94"/>
      <c r="I34" s="95"/>
      <c r="K34" s="96" t="s">
        <v>84</v>
      </c>
      <c r="L34" s="97">
        <v>0.2</v>
      </c>
      <c r="M34" s="10">
        <f>500000*20%</f>
        <v>100000</v>
      </c>
    </row>
    <row r="35" spans="1:14" ht="15" customHeight="1" x14ac:dyDescent="0.25">
      <c r="A35" s="20"/>
      <c r="B35" s="100" t="s">
        <v>85</v>
      </c>
      <c r="C35" s="39" t="s">
        <v>86</v>
      </c>
      <c r="E35" s="64">
        <f>+H18</f>
        <v>4227523</v>
      </c>
      <c r="F35" s="101">
        <v>0.2</v>
      </c>
      <c r="G35" s="46">
        <f>ROUND(E35*F35,0)</f>
        <v>845505</v>
      </c>
      <c r="H35" s="102"/>
      <c r="I35" s="103"/>
      <c r="K35" s="96" t="s">
        <v>87</v>
      </c>
      <c r="L35" s="97">
        <v>0.3</v>
      </c>
      <c r="M35" s="10">
        <f>ROUND((E34-1000000)*30%,0)</f>
        <v>1558364</v>
      </c>
    </row>
    <row r="36" spans="1:14" ht="15" customHeight="1" thickBot="1" x14ac:dyDescent="0.3">
      <c r="A36" s="20"/>
      <c r="D36" s="99"/>
      <c r="E36" s="2"/>
      <c r="G36" s="29">
        <f>G34+G35</f>
        <v>2513869</v>
      </c>
      <c r="H36" s="104"/>
      <c r="I36" s="105"/>
      <c r="M36" s="106">
        <f>SUM(M33:M35)</f>
        <v>1668364</v>
      </c>
    </row>
    <row r="37" spans="1:14" ht="15" customHeight="1" thickTop="1" x14ac:dyDescent="0.25">
      <c r="A37" s="20"/>
      <c r="B37" s="39" t="s">
        <v>88</v>
      </c>
      <c r="C37" s="39" t="s">
        <v>89</v>
      </c>
      <c r="D37" s="99"/>
      <c r="E37" s="2"/>
      <c r="G37" s="107">
        <f>IF(H32&gt;350000,0,IF(G36&gt;2500,2500,G36))</f>
        <v>0</v>
      </c>
      <c r="H37" s="108">
        <f>G36-G37</f>
        <v>2513869</v>
      </c>
      <c r="I37" s="109"/>
    </row>
    <row r="38" spans="1:14" ht="15" customHeight="1" x14ac:dyDescent="0.25">
      <c r="A38" s="20"/>
      <c r="B38" s="10" t="s">
        <v>90</v>
      </c>
      <c r="C38" s="39"/>
      <c r="D38" s="99"/>
      <c r="E38" s="2"/>
      <c r="G38" s="110">
        <v>0.15</v>
      </c>
      <c r="H38" s="111">
        <f>IF(H32&gt;10000000,H37*15%,IF(H32&gt;5000000,H37*10%,0))</f>
        <v>377080.35</v>
      </c>
      <c r="I38" s="112"/>
    </row>
    <row r="39" spans="1:14" ht="15" customHeight="1" x14ac:dyDescent="0.25">
      <c r="A39" s="20"/>
      <c r="C39" s="39"/>
      <c r="D39" s="99"/>
      <c r="E39" s="2"/>
      <c r="G39" s="29"/>
      <c r="H39" s="108">
        <f>H37+H38</f>
        <v>2890949.35</v>
      </c>
      <c r="I39" s="109"/>
      <c r="K39" s="113" t="s">
        <v>91</v>
      </c>
      <c r="L39" s="114" t="s">
        <v>92</v>
      </c>
      <c r="M39" s="114" t="s">
        <v>93</v>
      </c>
    </row>
    <row r="40" spans="1:14" ht="15" customHeight="1" x14ac:dyDescent="0.25">
      <c r="A40" s="20"/>
      <c r="B40" s="39" t="s">
        <v>94</v>
      </c>
      <c r="D40" s="99"/>
      <c r="E40" s="2"/>
      <c r="G40" s="110">
        <v>0.04</v>
      </c>
      <c r="H40" s="111">
        <f>ROUND((H39)*0.04,0)</f>
        <v>115638</v>
      </c>
      <c r="I40" s="112"/>
      <c r="K40" s="115" t="s">
        <v>95</v>
      </c>
      <c r="L40" s="116">
        <v>30000</v>
      </c>
      <c r="M40" s="117">
        <v>720000</v>
      </c>
    </row>
    <row r="41" spans="1:14" ht="15" customHeight="1" x14ac:dyDescent="0.25">
      <c r="A41" s="20"/>
      <c r="B41" s="81" t="s">
        <v>96</v>
      </c>
      <c r="D41" s="99"/>
      <c r="E41" s="88"/>
      <c r="G41" s="2"/>
      <c r="H41" s="104">
        <f>SUM(H39:H40)</f>
        <v>3006587.35</v>
      </c>
      <c r="I41" s="105"/>
      <c r="J41" s="118"/>
      <c r="K41" s="119" t="s">
        <v>97</v>
      </c>
    </row>
    <row r="42" spans="1:14" ht="15" customHeight="1" x14ac:dyDescent="0.3">
      <c r="A42" s="20"/>
      <c r="B42" s="39" t="s">
        <v>98</v>
      </c>
      <c r="D42" s="99"/>
      <c r="E42" s="120" t="s">
        <v>99</v>
      </c>
      <c r="G42" s="121"/>
      <c r="H42" s="104">
        <f>+H65</f>
        <v>31547.620500000005</v>
      </c>
      <c r="I42" s="105"/>
      <c r="J42" s="118"/>
      <c r="K42" s="119" t="s">
        <v>100</v>
      </c>
    </row>
    <row r="43" spans="1:14" ht="15" customHeight="1" x14ac:dyDescent="0.25">
      <c r="A43" s="83"/>
      <c r="B43" s="39" t="s">
        <v>101</v>
      </c>
      <c r="C43" s="2"/>
      <c r="D43" s="2"/>
      <c r="E43" s="2" t="s">
        <v>102</v>
      </c>
      <c r="G43" s="122"/>
      <c r="H43" s="123">
        <v>5000</v>
      </c>
      <c r="I43" s="124"/>
      <c r="J43" s="118"/>
      <c r="K43" s="119"/>
      <c r="L43" s="17"/>
      <c r="M43" s="125"/>
    </row>
    <row r="44" spans="1:14" ht="15" customHeight="1" x14ac:dyDescent="0.25">
      <c r="A44" s="20"/>
      <c r="B44" s="81" t="s">
        <v>103</v>
      </c>
      <c r="C44" s="2"/>
      <c r="D44" s="2"/>
      <c r="E44" s="2"/>
      <c r="F44" s="2"/>
      <c r="G44" s="2"/>
      <c r="H44" s="45">
        <f>H41+H43+H42</f>
        <v>3043134.9705000003</v>
      </c>
      <c r="I44" s="25"/>
      <c r="J44" s="39"/>
    </row>
    <row r="45" spans="1:14" ht="15" customHeight="1" x14ac:dyDescent="0.25">
      <c r="A45" s="20"/>
      <c r="B45" s="13" t="s">
        <v>104</v>
      </c>
      <c r="C45" s="2"/>
      <c r="D45" s="2"/>
      <c r="E45" s="2"/>
      <c r="F45" s="2"/>
      <c r="G45" s="2"/>
      <c r="H45" s="45"/>
      <c r="I45" s="25"/>
    </row>
    <row r="46" spans="1:14" ht="15" customHeight="1" x14ac:dyDescent="0.3">
      <c r="A46" s="20"/>
      <c r="B46" s="53">
        <v>44349</v>
      </c>
      <c r="C46" s="217" t="s">
        <v>105</v>
      </c>
      <c r="D46" s="217"/>
      <c r="E46" s="126"/>
      <c r="F46" s="126"/>
      <c r="G46" s="64">
        <v>80000</v>
      </c>
      <c r="H46" s="45"/>
      <c r="I46" s="25"/>
      <c r="K46" s="127" t="s">
        <v>106</v>
      </c>
    </row>
    <row r="47" spans="1:14" ht="15" customHeight="1" x14ac:dyDescent="0.3">
      <c r="A47" s="20"/>
      <c r="B47" s="128"/>
      <c r="C47" s="217" t="s">
        <v>107</v>
      </c>
      <c r="D47" s="217"/>
      <c r="E47" s="126" t="s">
        <v>108</v>
      </c>
      <c r="F47" s="129"/>
      <c r="G47" s="64">
        <v>1855000</v>
      </c>
      <c r="H47" s="45"/>
      <c r="I47" s="25"/>
      <c r="K47" s="10" t="s">
        <v>109</v>
      </c>
      <c r="L47" s="17">
        <f>+H10</f>
        <v>6230000</v>
      </c>
      <c r="N47" s="130"/>
    </row>
    <row r="48" spans="1:14" ht="15" customHeight="1" x14ac:dyDescent="0.3">
      <c r="A48" s="20"/>
      <c r="B48" s="128"/>
      <c r="C48" s="217" t="s">
        <v>110</v>
      </c>
      <c r="D48" s="217"/>
      <c r="E48" s="126" t="s">
        <v>111</v>
      </c>
      <c r="F48" s="129"/>
      <c r="G48" s="64">
        <v>20000</v>
      </c>
      <c r="H48" s="45"/>
      <c r="I48" s="25"/>
      <c r="K48" s="21" t="s">
        <v>112</v>
      </c>
      <c r="L48" s="131">
        <f>G28+G30</f>
        <v>200000</v>
      </c>
      <c r="M48" s="17">
        <f>L47-L48</f>
        <v>6030000</v>
      </c>
    </row>
    <row r="49" spans="1:14" ht="15" customHeight="1" x14ac:dyDescent="0.25">
      <c r="A49" s="20"/>
      <c r="B49" s="53"/>
      <c r="G49" s="64"/>
      <c r="H49" s="45">
        <f>SUM(G46:G49)</f>
        <v>1955000</v>
      </c>
      <c r="I49" s="25"/>
      <c r="K49" s="132" t="s">
        <v>113</v>
      </c>
      <c r="M49" s="10">
        <f>110000+(M48-1000000)*0.3</f>
        <v>1619000</v>
      </c>
    </row>
    <row r="50" spans="1:14" ht="15" customHeight="1" thickBot="1" x14ac:dyDescent="0.3">
      <c r="A50" s="133"/>
      <c r="B50" s="134" t="str">
        <f>IF(H50=0,"TAX  PAYABLE / REFUND ",IF(H50&lt;0,"REFUND","TAX  PAYABLE including Interest"))</f>
        <v>TAX  PAYABLE including Interest</v>
      </c>
      <c r="C50" s="135"/>
      <c r="D50" s="136"/>
      <c r="E50" s="136"/>
      <c r="F50" s="137" t="s">
        <v>114</v>
      </c>
      <c r="G50" s="138"/>
      <c r="H50" s="139">
        <f>ROUND((H44-H49)/10,0)*10</f>
        <v>1088130</v>
      </c>
      <c r="I50" s="140"/>
      <c r="K50" s="132" t="s">
        <v>115</v>
      </c>
      <c r="L50" s="97">
        <v>0.1</v>
      </c>
      <c r="M50" s="10">
        <f>M49*L50</f>
        <v>161900</v>
      </c>
    </row>
    <row r="51" spans="1:14" ht="15" customHeight="1" x14ac:dyDescent="0.25">
      <c r="A51" s="218" t="s">
        <v>116</v>
      </c>
      <c r="B51" s="219"/>
      <c r="C51" s="219"/>
      <c r="D51" s="219"/>
      <c r="E51" s="219"/>
      <c r="F51" s="219"/>
      <c r="G51" s="219"/>
      <c r="H51" s="219"/>
      <c r="I51" s="220"/>
      <c r="K51" s="132" t="s">
        <v>117</v>
      </c>
      <c r="L51" s="97">
        <v>0.04</v>
      </c>
      <c r="M51" s="10">
        <f>ROUND((M50+M49)*0.04,0)</f>
        <v>71236</v>
      </c>
    </row>
    <row r="52" spans="1:14" ht="15" customHeight="1" thickBot="1" x14ac:dyDescent="0.3">
      <c r="A52" s="221"/>
      <c r="B52" s="222"/>
      <c r="C52" s="141" t="s">
        <v>118</v>
      </c>
      <c r="D52" s="142"/>
      <c r="E52" s="143" t="s">
        <v>119</v>
      </c>
      <c r="F52" s="223" t="s">
        <v>120</v>
      </c>
      <c r="G52" s="223"/>
      <c r="H52" s="223"/>
      <c r="I52" s="224"/>
      <c r="M52" s="144">
        <f>SUM(M49:M51)</f>
        <v>1852136</v>
      </c>
    </row>
    <row r="53" spans="1:14" ht="15" customHeight="1" x14ac:dyDescent="0.25">
      <c r="A53" s="145"/>
      <c r="B53" s="146"/>
      <c r="C53" s="146"/>
      <c r="D53" s="146"/>
      <c r="E53" s="146"/>
      <c r="F53" s="146"/>
      <c r="G53" s="146"/>
      <c r="H53" s="146"/>
      <c r="I53" s="146"/>
      <c r="M53" s="29" t="s">
        <v>121</v>
      </c>
      <c r="N53" s="147">
        <f>+E35</f>
        <v>4227523</v>
      </c>
    </row>
    <row r="54" spans="1:14" ht="15" customHeight="1" x14ac:dyDescent="0.25">
      <c r="A54" s="145"/>
      <c r="B54" s="10" t="s">
        <v>122</v>
      </c>
      <c r="C54" s="146"/>
      <c r="D54" s="146" t="s">
        <v>123</v>
      </c>
      <c r="E54" s="146" t="s">
        <v>124</v>
      </c>
      <c r="F54" s="39" t="s">
        <v>125</v>
      </c>
      <c r="G54" s="146"/>
      <c r="H54" s="148" t="s">
        <v>126</v>
      </c>
      <c r="I54" s="146"/>
      <c r="K54" s="132" t="s">
        <v>113</v>
      </c>
      <c r="N54" s="149">
        <f>ROUND(N53*20%,0)</f>
        <v>845505</v>
      </c>
    </row>
    <row r="55" spans="1:14" ht="15" customHeight="1" x14ac:dyDescent="0.25">
      <c r="A55" s="150"/>
      <c r="B55" s="151" t="s">
        <v>127</v>
      </c>
      <c r="C55" s="152"/>
      <c r="D55" s="152" t="s">
        <v>128</v>
      </c>
      <c r="E55" s="152" t="s">
        <v>129</v>
      </c>
      <c r="F55" s="152" t="s">
        <v>130</v>
      </c>
      <c r="G55" s="152" t="s">
        <v>131</v>
      </c>
      <c r="H55" s="153" t="s">
        <v>132</v>
      </c>
      <c r="I55" s="146"/>
      <c r="K55" s="132" t="s">
        <v>115</v>
      </c>
      <c r="L55" s="97">
        <v>0.1</v>
      </c>
      <c r="N55" s="147">
        <f>N54*L55</f>
        <v>84550.5</v>
      </c>
    </row>
    <row r="56" spans="1:14" ht="15" customHeight="1" x14ac:dyDescent="0.25">
      <c r="A56" s="145"/>
      <c r="B56" s="10" t="s">
        <v>133</v>
      </c>
      <c r="C56" s="146"/>
      <c r="D56" s="146" t="s">
        <v>134</v>
      </c>
      <c r="E56" s="146" t="s">
        <v>129</v>
      </c>
      <c r="F56" s="146" t="s">
        <v>130</v>
      </c>
      <c r="G56" s="146" t="s">
        <v>131</v>
      </c>
      <c r="H56" s="148" t="s">
        <v>132</v>
      </c>
      <c r="I56" s="146"/>
      <c r="K56" s="132" t="s">
        <v>117</v>
      </c>
      <c r="L56" s="97">
        <v>0.04</v>
      </c>
      <c r="N56" s="149">
        <f>ROUND((N55+N54)*0.04,0)</f>
        <v>37202</v>
      </c>
    </row>
    <row r="57" spans="1:14" ht="15" customHeight="1" thickBot="1" x14ac:dyDescent="0.3">
      <c r="A57" s="154"/>
      <c r="B57" s="155"/>
      <c r="C57" s="156"/>
      <c r="D57" s="155"/>
      <c r="E57" s="157"/>
      <c r="F57" s="158"/>
      <c r="G57" s="159"/>
      <c r="H57" s="160"/>
    </row>
    <row r="58" spans="1:14" ht="15" customHeight="1" x14ac:dyDescent="0.25">
      <c r="B58" s="161" t="s">
        <v>135</v>
      </c>
      <c r="C58" s="162"/>
      <c r="D58" s="162"/>
      <c r="E58" s="162"/>
      <c r="F58" s="162"/>
      <c r="G58" s="162"/>
      <c r="H58" s="162"/>
      <c r="I58" s="162"/>
      <c r="J58" s="163"/>
      <c r="L58" s="164" t="s">
        <v>136</v>
      </c>
      <c r="M58" s="165" t="s">
        <v>137</v>
      </c>
    </row>
    <row r="59" spans="1:14" ht="15" customHeight="1" x14ac:dyDescent="0.25">
      <c r="B59" s="166" t="s">
        <v>138</v>
      </c>
      <c r="C59" s="167"/>
      <c r="D59" s="167"/>
      <c r="E59" s="168">
        <f>+H41</f>
        <v>3006587.35</v>
      </c>
      <c r="F59" s="162"/>
      <c r="G59" s="167"/>
      <c r="H59" s="164" t="s">
        <v>139</v>
      </c>
      <c r="I59" s="162"/>
      <c r="J59" s="163"/>
      <c r="L59" s="164" t="s">
        <v>140</v>
      </c>
      <c r="M59" s="169" t="s">
        <v>141</v>
      </c>
    </row>
    <row r="60" spans="1:14" ht="15" customHeight="1" x14ac:dyDescent="0.25">
      <c r="B60" s="170" t="s">
        <v>142</v>
      </c>
      <c r="C60" s="167"/>
      <c r="D60" s="167"/>
      <c r="E60" s="168">
        <f>G47+G48</f>
        <v>1875000</v>
      </c>
      <c r="F60" s="162"/>
      <c r="G60" s="171">
        <v>44774</v>
      </c>
      <c r="H60" s="172">
        <f>E63*0.01</f>
        <v>10515.873500000002</v>
      </c>
      <c r="I60" s="162"/>
      <c r="J60" s="163"/>
      <c r="L60" s="172" t="s">
        <v>143</v>
      </c>
      <c r="M60" s="169" t="s">
        <v>144</v>
      </c>
    </row>
    <row r="61" spans="1:14" ht="15" customHeight="1" x14ac:dyDescent="0.25">
      <c r="B61" s="170" t="s">
        <v>145</v>
      </c>
      <c r="C61" s="167"/>
      <c r="D61" s="167"/>
      <c r="E61" s="168">
        <v>80000</v>
      </c>
      <c r="F61" s="162"/>
      <c r="G61" s="171">
        <v>44805</v>
      </c>
      <c r="H61" s="172">
        <f>+H60</f>
        <v>10515.873500000002</v>
      </c>
      <c r="I61" s="214" t="s">
        <v>146</v>
      </c>
      <c r="J61" s="214"/>
      <c r="K61" s="10" t="s">
        <v>147</v>
      </c>
      <c r="L61" s="172" t="s">
        <v>148</v>
      </c>
      <c r="M61" s="169" t="s">
        <v>149</v>
      </c>
    </row>
    <row r="62" spans="1:14" ht="15" customHeight="1" thickBot="1" x14ac:dyDescent="0.3">
      <c r="E62" s="173">
        <f>SUM(E59:E61)</f>
        <v>4961587.3499999996</v>
      </c>
      <c r="F62" s="162"/>
      <c r="G62" s="171">
        <v>44835</v>
      </c>
      <c r="H62" s="172">
        <f t="shared" ref="H62" si="0">+H61</f>
        <v>10515.873500000002</v>
      </c>
      <c r="I62" s="162"/>
      <c r="J62" s="174" t="s">
        <v>150</v>
      </c>
      <c r="K62" s="175">
        <f>H65+10516</f>
        <v>42063.620500000005</v>
      </c>
    </row>
    <row r="63" spans="1:14" ht="15" customHeight="1" thickTop="1" x14ac:dyDescent="0.25">
      <c r="C63" s="167"/>
      <c r="D63" s="167"/>
      <c r="E63" s="168">
        <f>E59-E60-E61</f>
        <v>1051587.3500000001</v>
      </c>
      <c r="F63" s="162"/>
      <c r="G63" s="171">
        <v>44866</v>
      </c>
      <c r="H63" s="172"/>
      <c r="I63" s="162"/>
      <c r="J63" s="174" t="s">
        <v>151</v>
      </c>
      <c r="K63" s="175">
        <f>H65+10516+10516</f>
        <v>52579.620500000005</v>
      </c>
    </row>
    <row r="64" spans="1:14" ht="15" customHeight="1" x14ac:dyDescent="0.25">
      <c r="C64" s="167"/>
      <c r="D64" s="167"/>
      <c r="E64" s="168"/>
      <c r="F64" s="162"/>
      <c r="G64" s="171">
        <v>44896</v>
      </c>
      <c r="H64" s="162"/>
      <c r="I64" s="162"/>
      <c r="J64" s="163"/>
    </row>
    <row r="65" spans="1:12" ht="15" customHeight="1" thickBot="1" x14ac:dyDescent="0.3">
      <c r="C65" s="167"/>
      <c r="D65" s="167"/>
      <c r="E65" s="168"/>
      <c r="F65" s="162"/>
      <c r="G65" s="162"/>
      <c r="H65" s="176">
        <f>SUM(H60:H64)</f>
        <v>31547.620500000005</v>
      </c>
      <c r="I65" s="162"/>
      <c r="J65" s="163"/>
    </row>
    <row r="66" spans="1:12" ht="15" customHeight="1" thickTop="1" thickBot="1" x14ac:dyDescent="0.3">
      <c r="C66" s="167"/>
      <c r="D66" s="167"/>
      <c r="E66" s="168"/>
      <c r="F66" s="162"/>
      <c r="G66" s="162"/>
      <c r="H66" s="162"/>
      <c r="I66" s="162"/>
      <c r="J66" s="163"/>
    </row>
    <row r="67" spans="1:12" s="39" customFormat="1" ht="15" customHeight="1" x14ac:dyDescent="0.25">
      <c r="A67" s="177" t="s">
        <v>152</v>
      </c>
      <c r="B67" s="178"/>
      <c r="C67" s="178"/>
      <c r="D67" s="178"/>
      <c r="E67" s="178"/>
      <c r="F67" s="178"/>
      <c r="G67" s="215" t="s">
        <v>153</v>
      </c>
      <c r="H67" s="216"/>
      <c r="K67" s="179"/>
      <c r="L67" s="166"/>
    </row>
    <row r="68" spans="1:12" s="39" customFormat="1" ht="15" customHeight="1" x14ac:dyDescent="0.25">
      <c r="A68" s="180" t="s">
        <v>154</v>
      </c>
      <c r="H68" s="95"/>
      <c r="K68" s="127"/>
      <c r="L68" s="166"/>
    </row>
    <row r="69" spans="1:12" s="39" customFormat="1" ht="15" customHeight="1" x14ac:dyDescent="0.25">
      <c r="A69" s="180" t="s">
        <v>155</v>
      </c>
      <c r="H69" s="95"/>
      <c r="K69" s="127"/>
      <c r="L69" s="166"/>
    </row>
    <row r="70" spans="1:12" s="39" customFormat="1" ht="15" customHeight="1" x14ac:dyDescent="0.2">
      <c r="A70" s="181" t="s">
        <v>156</v>
      </c>
      <c r="B70" s="207" t="s">
        <v>157</v>
      </c>
      <c r="C70" s="207"/>
      <c r="D70" s="207"/>
      <c r="E70" s="207"/>
      <c r="F70" s="207"/>
      <c r="G70" s="207"/>
      <c r="H70" s="208"/>
      <c r="I70" s="22"/>
      <c r="K70" s="183" t="s">
        <v>158</v>
      </c>
      <c r="L70" s="166"/>
    </row>
    <row r="71" spans="1:12" s="39" customFormat="1" ht="26.25" customHeight="1" x14ac:dyDescent="0.2">
      <c r="A71" s="181" t="s">
        <v>159</v>
      </c>
      <c r="B71" s="207" t="s">
        <v>160</v>
      </c>
      <c r="C71" s="207"/>
      <c r="D71" s="207"/>
      <c r="E71" s="207"/>
      <c r="F71" s="207"/>
      <c r="G71" s="207"/>
      <c r="H71" s="208"/>
      <c r="I71" s="22"/>
      <c r="K71" s="183" t="s">
        <v>161</v>
      </c>
      <c r="L71" s="166"/>
    </row>
    <row r="72" spans="1:12" s="39" customFormat="1" ht="26.25" customHeight="1" x14ac:dyDescent="0.2">
      <c r="A72" s="181" t="s">
        <v>162</v>
      </c>
      <c r="B72" s="207" t="s">
        <v>163</v>
      </c>
      <c r="C72" s="207"/>
      <c r="D72" s="207"/>
      <c r="E72" s="207"/>
      <c r="F72" s="207"/>
      <c r="G72" s="207"/>
      <c r="H72" s="208"/>
      <c r="I72" s="22"/>
      <c r="K72" s="183" t="s">
        <v>164</v>
      </c>
      <c r="L72" s="166"/>
    </row>
    <row r="73" spans="1:12" s="39" customFormat="1" ht="26.25" customHeight="1" x14ac:dyDescent="0.2">
      <c r="A73" s="181" t="s">
        <v>165</v>
      </c>
      <c r="B73" s="207" t="s">
        <v>166</v>
      </c>
      <c r="C73" s="207"/>
      <c r="D73" s="207"/>
      <c r="E73" s="207"/>
      <c r="F73" s="207"/>
      <c r="G73" s="207"/>
      <c r="H73" s="208"/>
      <c r="I73" s="22"/>
      <c r="K73" s="183" t="s">
        <v>167</v>
      </c>
      <c r="L73" s="166"/>
    </row>
    <row r="74" spans="1:12" s="39" customFormat="1" ht="15" customHeight="1" x14ac:dyDescent="0.2">
      <c r="A74" s="181" t="s">
        <v>168</v>
      </c>
      <c r="B74" s="207" t="s">
        <v>169</v>
      </c>
      <c r="C74" s="207"/>
      <c r="D74" s="207"/>
      <c r="E74" s="207"/>
      <c r="F74" s="207"/>
      <c r="G74" s="207"/>
      <c r="H74" s="208"/>
      <c r="I74" s="22"/>
      <c r="K74" s="183" t="s">
        <v>170</v>
      </c>
      <c r="L74" s="166"/>
    </row>
    <row r="75" spans="1:12" s="39" customFormat="1" ht="15" customHeight="1" x14ac:dyDescent="0.2">
      <c r="A75" s="181" t="s">
        <v>171</v>
      </c>
      <c r="B75" s="207" t="s">
        <v>172</v>
      </c>
      <c r="C75" s="207"/>
      <c r="D75" s="207"/>
      <c r="E75" s="207"/>
      <c r="F75" s="207"/>
      <c r="G75" s="207"/>
      <c r="H75" s="208"/>
      <c r="I75" s="22"/>
      <c r="K75" s="183" t="s">
        <v>173</v>
      </c>
      <c r="L75" s="166"/>
    </row>
    <row r="76" spans="1:12" s="39" customFormat="1" ht="25.5" customHeight="1" x14ac:dyDescent="0.2">
      <c r="A76" s="184"/>
      <c r="B76" s="209" t="s">
        <v>174</v>
      </c>
      <c r="C76" s="209"/>
      <c r="D76" s="209"/>
      <c r="E76" s="209"/>
      <c r="F76" s="209"/>
      <c r="G76" s="209"/>
      <c r="H76" s="210"/>
      <c r="J76" s="80"/>
    </row>
    <row r="77" spans="1:12" s="39" customFormat="1" ht="15" customHeight="1" thickBot="1" x14ac:dyDescent="0.25">
      <c r="A77" s="185"/>
      <c r="B77" s="211" t="s">
        <v>175</v>
      </c>
      <c r="C77" s="211"/>
      <c r="D77" s="211"/>
      <c r="E77" s="211"/>
      <c r="F77" s="211"/>
      <c r="G77" s="211"/>
      <c r="H77" s="186"/>
      <c r="J77" s="80"/>
    </row>
    <row r="78" spans="1:12" s="39" customFormat="1" ht="15" customHeight="1" thickBot="1" x14ac:dyDescent="0.25">
      <c r="A78" s="187"/>
      <c r="B78" s="182"/>
      <c r="C78" s="182"/>
      <c r="D78" s="182"/>
      <c r="E78" s="182"/>
      <c r="F78" s="182"/>
      <c r="G78" s="182"/>
      <c r="J78" s="80"/>
    </row>
    <row r="79" spans="1:12" s="39" customFormat="1" ht="15" customHeight="1" x14ac:dyDescent="0.25">
      <c r="A79" s="177" t="s">
        <v>152</v>
      </c>
      <c r="B79" s="188"/>
      <c r="C79" s="188"/>
      <c r="D79" s="188"/>
      <c r="E79" s="188"/>
      <c r="F79" s="188"/>
      <c r="G79" s="212" t="s">
        <v>176</v>
      </c>
      <c r="H79" s="213"/>
      <c r="J79" s="80"/>
    </row>
    <row r="80" spans="1:12" ht="15" customHeight="1" x14ac:dyDescent="0.25">
      <c r="A80" s="180" t="s">
        <v>177</v>
      </c>
      <c r="F80" s="189"/>
      <c r="G80" s="29"/>
      <c r="H80" s="103"/>
      <c r="J80" s="80"/>
    </row>
    <row r="81" spans="1:10" ht="15" customHeight="1" x14ac:dyDescent="0.25">
      <c r="A81" s="180" t="s">
        <v>178</v>
      </c>
      <c r="F81" s="189"/>
      <c r="G81" s="29"/>
      <c r="H81" s="103"/>
      <c r="J81" s="80"/>
    </row>
    <row r="82" spans="1:10" ht="15" customHeight="1" x14ac:dyDescent="0.25">
      <c r="A82" s="20"/>
      <c r="B82" s="39" t="s">
        <v>179</v>
      </c>
      <c r="D82" s="39" t="s">
        <v>180</v>
      </c>
      <c r="F82" s="189"/>
      <c r="G82" s="29"/>
      <c r="H82" s="103"/>
      <c r="J82" s="80"/>
    </row>
    <row r="83" spans="1:10" ht="15" customHeight="1" x14ac:dyDescent="0.25">
      <c r="A83" s="20"/>
      <c r="B83" s="39" t="s">
        <v>181</v>
      </c>
      <c r="D83" s="39" t="s">
        <v>182</v>
      </c>
      <c r="F83" s="189"/>
      <c r="G83" s="29"/>
      <c r="H83" s="103"/>
      <c r="J83" s="80"/>
    </row>
    <row r="84" spans="1:10" ht="15" customHeight="1" x14ac:dyDescent="0.25">
      <c r="A84" s="20"/>
      <c r="B84" s="39" t="s">
        <v>183</v>
      </c>
      <c r="D84" s="39" t="s">
        <v>184</v>
      </c>
      <c r="F84" s="189"/>
      <c r="G84" s="29"/>
      <c r="H84" s="103"/>
      <c r="J84" s="80"/>
    </row>
    <row r="85" spans="1:10" ht="15" customHeight="1" x14ac:dyDescent="0.25">
      <c r="A85" s="20"/>
      <c r="B85" s="21" t="s">
        <v>185</v>
      </c>
      <c r="D85" s="39" t="s">
        <v>186</v>
      </c>
      <c r="F85" s="189"/>
      <c r="G85" s="29"/>
      <c r="H85" s="103"/>
      <c r="J85" s="80"/>
    </row>
    <row r="86" spans="1:10" ht="15" customHeight="1" x14ac:dyDescent="0.25">
      <c r="A86" s="20"/>
      <c r="B86" s="39" t="s">
        <v>187</v>
      </c>
      <c r="D86" s="39" t="s">
        <v>188</v>
      </c>
      <c r="F86" s="189"/>
      <c r="G86" s="29"/>
      <c r="H86" s="103"/>
      <c r="J86" s="80"/>
    </row>
    <row r="87" spans="1:10" ht="15" customHeight="1" x14ac:dyDescent="0.25">
      <c r="A87" s="20"/>
      <c r="B87" s="39" t="s">
        <v>189</v>
      </c>
      <c r="D87" s="39" t="s">
        <v>190</v>
      </c>
      <c r="F87" s="189"/>
      <c r="G87" s="29"/>
      <c r="H87" s="103"/>
    </row>
    <row r="88" spans="1:10" ht="15" customHeight="1" x14ac:dyDescent="0.25">
      <c r="A88" s="20"/>
      <c r="B88" s="21" t="s">
        <v>191</v>
      </c>
      <c r="D88" s="39" t="s">
        <v>192</v>
      </c>
      <c r="F88" s="189"/>
      <c r="G88" s="29"/>
      <c r="H88" s="103"/>
    </row>
    <row r="89" spans="1:10" ht="15" customHeight="1" thickBot="1" x14ac:dyDescent="0.3">
      <c r="A89" s="190"/>
      <c r="B89" s="191" t="s">
        <v>193</v>
      </c>
      <c r="C89" s="155"/>
      <c r="D89" s="191" t="s">
        <v>194</v>
      </c>
      <c r="E89" s="155"/>
      <c r="F89" s="155"/>
      <c r="G89" s="155"/>
      <c r="H89" s="192"/>
    </row>
    <row r="90" spans="1:10" ht="15" customHeight="1" thickBot="1" x14ac:dyDescent="0.3"/>
    <row r="91" spans="1:10" ht="15" customHeight="1" x14ac:dyDescent="0.25">
      <c r="B91" s="193" t="s">
        <v>195</v>
      </c>
      <c r="C91" s="194"/>
      <c r="D91" s="195"/>
      <c r="E91" s="196" t="s">
        <v>196</v>
      </c>
      <c r="F91" s="197"/>
      <c r="G91" s="196" t="s">
        <v>197</v>
      </c>
      <c r="H91" s="198"/>
    </row>
    <row r="92" spans="1:10" ht="15" customHeight="1" x14ac:dyDescent="0.25">
      <c r="B92" s="199" t="s">
        <v>198</v>
      </c>
      <c r="C92" s="167"/>
      <c r="D92" s="164"/>
      <c r="E92" s="96" t="s">
        <v>199</v>
      </c>
      <c r="G92" s="96" t="s">
        <v>200</v>
      </c>
      <c r="H92" s="103"/>
    </row>
    <row r="93" spans="1:10" ht="15" customHeight="1" x14ac:dyDescent="0.25">
      <c r="B93" s="199" t="s">
        <v>201</v>
      </c>
      <c r="C93" s="167"/>
      <c r="D93" s="164"/>
      <c r="E93" s="96" t="s">
        <v>202</v>
      </c>
      <c r="G93" s="96" t="s">
        <v>203</v>
      </c>
      <c r="H93" s="103"/>
    </row>
    <row r="94" spans="1:10" ht="15" customHeight="1" x14ac:dyDescent="0.25">
      <c r="B94" s="199" t="s">
        <v>127</v>
      </c>
      <c r="C94" s="167"/>
      <c r="D94" s="164"/>
      <c r="E94" s="96" t="s">
        <v>204</v>
      </c>
      <c r="H94" s="103"/>
    </row>
    <row r="95" spans="1:10" ht="15" customHeight="1" x14ac:dyDescent="0.25">
      <c r="B95" s="199" t="s">
        <v>20</v>
      </c>
      <c r="C95" s="167"/>
      <c r="D95" s="164"/>
      <c r="E95" s="96" t="s">
        <v>205</v>
      </c>
      <c r="H95" s="103"/>
    </row>
    <row r="96" spans="1:10" ht="15" customHeight="1" x14ac:dyDescent="0.25">
      <c r="B96" s="199" t="s">
        <v>206</v>
      </c>
      <c r="C96" s="167"/>
      <c r="D96" s="164"/>
      <c r="H96" s="103"/>
    </row>
    <row r="97" spans="2:8" ht="15" customHeight="1" x14ac:dyDescent="0.25">
      <c r="B97" s="199" t="s">
        <v>207</v>
      </c>
      <c r="C97" s="167"/>
      <c r="D97" s="164"/>
      <c r="H97" s="103"/>
    </row>
    <row r="98" spans="2:8" ht="15" customHeight="1" x14ac:dyDescent="0.25">
      <c r="B98" s="199" t="s">
        <v>208</v>
      </c>
      <c r="C98" s="167"/>
      <c r="D98" s="200">
        <f>SUM(C92:C98)</f>
        <v>0</v>
      </c>
      <c r="H98" s="103"/>
    </row>
    <row r="99" spans="2:8" ht="15" customHeight="1" x14ac:dyDescent="0.25">
      <c r="B99" s="201" t="s">
        <v>209</v>
      </c>
      <c r="C99" s="167"/>
      <c r="E99" s="202"/>
      <c r="H99" s="103"/>
    </row>
    <row r="100" spans="2:8" ht="15" customHeight="1" x14ac:dyDescent="0.25">
      <c r="B100" s="199" t="s">
        <v>210</v>
      </c>
      <c r="C100" s="203"/>
      <c r="H100" s="103"/>
    </row>
    <row r="101" spans="2:8" ht="15" customHeight="1" x14ac:dyDescent="0.25">
      <c r="B101" s="199" t="s">
        <v>211</v>
      </c>
      <c r="C101" s="203"/>
      <c r="H101" s="103"/>
    </row>
    <row r="102" spans="2:8" ht="15" customHeight="1" x14ac:dyDescent="0.25">
      <c r="B102" s="199" t="s">
        <v>212</v>
      </c>
      <c r="C102" s="203"/>
      <c r="D102" s="10">
        <f>SUM(C100:C102)</f>
        <v>0</v>
      </c>
      <c r="H102" s="103"/>
    </row>
    <row r="103" spans="2:8" ht="15" customHeight="1" thickBot="1" x14ac:dyDescent="0.3">
      <c r="B103" s="204" t="s">
        <v>213</v>
      </c>
      <c r="C103" s="205"/>
      <c r="D103" s="206"/>
      <c r="E103" s="155"/>
      <c r="F103" s="155"/>
      <c r="G103" s="155"/>
      <c r="H103" s="192"/>
    </row>
    <row r="104" spans="2:8" ht="15" customHeight="1" x14ac:dyDescent="0.25">
      <c r="D104" s="81">
        <f>D98+D102+D103</f>
        <v>0</v>
      </c>
    </row>
  </sheetData>
  <mergeCells count="23">
    <mergeCell ref="K15:N15"/>
    <mergeCell ref="A1:C1"/>
    <mergeCell ref="D1:H1"/>
    <mergeCell ref="J1:L1"/>
    <mergeCell ref="A2:C2"/>
    <mergeCell ref="F2:G2"/>
    <mergeCell ref="B73:H73"/>
    <mergeCell ref="C46:D46"/>
    <mergeCell ref="C47:D47"/>
    <mergeCell ref="C48:D48"/>
    <mergeCell ref="A51:I51"/>
    <mergeCell ref="A52:B52"/>
    <mergeCell ref="F52:I52"/>
    <mergeCell ref="I61:J61"/>
    <mergeCell ref="G67:H67"/>
    <mergeCell ref="B70:H70"/>
    <mergeCell ref="B71:H71"/>
    <mergeCell ref="B72:H72"/>
    <mergeCell ref="B74:H74"/>
    <mergeCell ref="B75:H75"/>
    <mergeCell ref="B76:H76"/>
    <mergeCell ref="B77:G77"/>
    <mergeCell ref="G79:H79"/>
  </mergeCells>
  <conditionalFormatting sqref="F35">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2022-10-02T16:13:25Z</dcterms:created>
  <dcterms:modified xsi:type="dcterms:W3CDTF">2022-10-02T16:14:01Z</dcterms:modified>
</cp:coreProperties>
</file>